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34\"/>
    </mc:Choice>
  </mc:AlternateContent>
  <bookViews>
    <workbookView xWindow="0" yWindow="0" windowWidth="19200" windowHeight="12885" tabRatio="683"/>
  </bookViews>
  <sheets>
    <sheet name="2013 Completed Projects" sheetId="1" r:id="rId1"/>
    <sheet name="2014 Completed Projects" sheetId="4" r:id="rId2"/>
    <sheet name="2015 Completed Projects" sheetId="5" r:id="rId3"/>
    <sheet name="2016 Completed Projects" sheetId="6" r:id="rId4"/>
    <sheet name="Sheet1" sheetId="7" r:id="rId5"/>
  </sheets>
  <definedNames>
    <definedName name="_xlnm._FilterDatabase" localSheetId="0" hidden="1">'2013 Completed Projects'!$A$1:$AN$237</definedName>
    <definedName name="_xlnm._FilterDatabase" localSheetId="1" hidden="1">'2014 Completed Projects'!$A$1:$W$243</definedName>
    <definedName name="_xlnm.Print_Titles" localSheetId="0">'2013 Completed Projects'!$1:$1</definedName>
    <definedName name="_xlnm.Print_Titles" localSheetId="1">'2014 Completed Projects'!$1:$1</definedName>
    <definedName name="_xlnm.Print_Titles" localSheetId="2">'2015 Completed Projects'!$1:$1</definedName>
    <definedName name="_xlnm.Print_Titles" localSheetId="3">'2016 Completed Projects'!$1:$1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4" i="6" l="1"/>
  <c r="S363" i="6"/>
  <c r="S362" i="6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S308" i="6"/>
  <c r="S307" i="6"/>
  <c r="S306" i="6"/>
  <c r="S305" i="6"/>
  <c r="S304" i="6"/>
  <c r="S303" i="6"/>
  <c r="S302" i="6"/>
  <c r="S301" i="6"/>
  <c r="S300" i="6"/>
  <c r="S299" i="6"/>
  <c r="S298" i="6"/>
  <c r="S297" i="6"/>
  <c r="S296" i="6"/>
  <c r="S295" i="6"/>
  <c r="S294" i="6"/>
  <c r="S293" i="6"/>
  <c r="S292" i="6"/>
  <c r="S291" i="6"/>
  <c r="S290" i="6"/>
  <c r="S289" i="6"/>
  <c r="S288" i="6"/>
  <c r="S287" i="6"/>
  <c r="S286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259" i="6"/>
  <c r="S258" i="6"/>
  <c r="S257" i="6"/>
  <c r="S256" i="6"/>
  <c r="S255" i="6"/>
  <c r="S254" i="6"/>
  <c r="S253" i="6"/>
  <c r="S252" i="6"/>
  <c r="S251" i="6"/>
  <c r="S250" i="6"/>
  <c r="S249" i="6"/>
  <c r="S248" i="6"/>
  <c r="S247" i="6"/>
  <c r="S246" i="6"/>
  <c r="S245" i="6"/>
  <c r="S244" i="6"/>
  <c r="S243" i="6"/>
  <c r="S242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2" i="6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I318" i="6" l="1"/>
  <c r="N318" i="6" s="1"/>
  <c r="T318" i="6" l="1"/>
  <c r="R318" i="6"/>
  <c r="U318" i="6" s="1"/>
  <c r="I344" i="6" l="1"/>
  <c r="N344" i="6" s="1"/>
  <c r="I343" i="6"/>
  <c r="N343" i="6" s="1"/>
  <c r="I342" i="6"/>
  <c r="N342" i="6" s="1"/>
  <c r="I341" i="6"/>
  <c r="N341" i="6" s="1"/>
  <c r="I340" i="6"/>
  <c r="N340" i="6" s="1"/>
  <c r="I339" i="6"/>
  <c r="N339" i="6" s="1"/>
  <c r="I338" i="6"/>
  <c r="N338" i="6" s="1"/>
  <c r="I337" i="6"/>
  <c r="N337" i="6" s="1"/>
  <c r="I336" i="6"/>
  <c r="N336" i="6" s="1"/>
  <c r="I335" i="6"/>
  <c r="N335" i="6" s="1"/>
  <c r="I334" i="6"/>
  <c r="N334" i="6" s="1"/>
  <c r="I333" i="6"/>
  <c r="N333" i="6" s="1"/>
  <c r="I332" i="6"/>
  <c r="N332" i="6" s="1"/>
  <c r="I331" i="6"/>
  <c r="N331" i="6" s="1"/>
  <c r="I330" i="6"/>
  <c r="N330" i="6" s="1"/>
  <c r="I329" i="6"/>
  <c r="N329" i="6" s="1"/>
  <c r="I328" i="6"/>
  <c r="N328" i="6" s="1"/>
  <c r="I327" i="6"/>
  <c r="N327" i="6" s="1"/>
  <c r="I326" i="6"/>
  <c r="N326" i="6" s="1"/>
  <c r="I325" i="6"/>
  <c r="N325" i="6" s="1"/>
  <c r="I324" i="6"/>
  <c r="N324" i="6" s="1"/>
  <c r="I323" i="6"/>
  <c r="N323" i="6" s="1"/>
  <c r="I322" i="6"/>
  <c r="N322" i="6" s="1"/>
  <c r="I321" i="6"/>
  <c r="N321" i="6" s="1"/>
  <c r="I320" i="6"/>
  <c r="N320" i="6" s="1"/>
  <c r="I319" i="6"/>
  <c r="N319" i="6" s="1"/>
  <c r="I317" i="6"/>
  <c r="N317" i="6" s="1"/>
  <c r="I316" i="6"/>
  <c r="N316" i="6" s="1"/>
  <c r="I315" i="6"/>
  <c r="N315" i="6" s="1"/>
  <c r="I314" i="6"/>
  <c r="N314" i="6" s="1"/>
  <c r="I313" i="6"/>
  <c r="N313" i="6" s="1"/>
  <c r="I312" i="6"/>
  <c r="N312" i="6" s="1"/>
  <c r="I311" i="6"/>
  <c r="N311" i="6" s="1"/>
  <c r="I310" i="6"/>
  <c r="N310" i="6" s="1"/>
  <c r="I309" i="6"/>
  <c r="N309" i="6" s="1"/>
  <c r="I308" i="6"/>
  <c r="N308" i="6" s="1"/>
  <c r="I307" i="6"/>
  <c r="N307" i="6" s="1"/>
  <c r="I306" i="6"/>
  <c r="N306" i="6" s="1"/>
  <c r="I305" i="6"/>
  <c r="N305" i="6" s="1"/>
  <c r="I304" i="6"/>
  <c r="N304" i="6" s="1"/>
  <c r="I303" i="6"/>
  <c r="N303" i="6" s="1"/>
  <c r="I302" i="6"/>
  <c r="N302" i="6" s="1"/>
  <c r="I301" i="6"/>
  <c r="N301" i="6" s="1"/>
  <c r="I300" i="6"/>
  <c r="N300" i="6" s="1"/>
  <c r="I299" i="6"/>
  <c r="N299" i="6" s="1"/>
  <c r="I298" i="6"/>
  <c r="N298" i="6" s="1"/>
  <c r="I297" i="6"/>
  <c r="N297" i="6" s="1"/>
  <c r="I296" i="6"/>
  <c r="N296" i="6" s="1"/>
  <c r="I295" i="6"/>
  <c r="N295" i="6" s="1"/>
  <c r="I294" i="6"/>
  <c r="N294" i="6" s="1"/>
  <c r="I293" i="6"/>
  <c r="N293" i="6" s="1"/>
  <c r="I292" i="6"/>
  <c r="N292" i="6" s="1"/>
  <c r="I291" i="6"/>
  <c r="N291" i="6" s="1"/>
  <c r="I290" i="6"/>
  <c r="N290" i="6" s="1"/>
  <c r="I289" i="6"/>
  <c r="N289" i="6" s="1"/>
  <c r="I288" i="6"/>
  <c r="N288" i="6" s="1"/>
  <c r="I287" i="6"/>
  <c r="N287" i="6" s="1"/>
  <c r="I286" i="6"/>
  <c r="N286" i="6" s="1"/>
  <c r="I285" i="6"/>
  <c r="N285" i="6" s="1"/>
  <c r="I284" i="6"/>
  <c r="N284" i="6" s="1"/>
  <c r="I283" i="6"/>
  <c r="N283" i="6" s="1"/>
  <c r="I282" i="6"/>
  <c r="N282" i="6" s="1"/>
  <c r="I281" i="6"/>
  <c r="N281" i="6" s="1"/>
  <c r="I280" i="6"/>
  <c r="N280" i="6" s="1"/>
  <c r="I279" i="6"/>
  <c r="N279" i="6" s="1"/>
  <c r="I278" i="6"/>
  <c r="N278" i="6" s="1"/>
  <c r="I277" i="6"/>
  <c r="N277" i="6" s="1"/>
  <c r="I276" i="6"/>
  <c r="N276" i="6" s="1"/>
  <c r="I275" i="6"/>
  <c r="N275" i="6" s="1"/>
  <c r="I274" i="6"/>
  <c r="N274" i="6" s="1"/>
  <c r="I273" i="6"/>
  <c r="N273" i="6" s="1"/>
  <c r="I272" i="6"/>
  <c r="N272" i="6" s="1"/>
  <c r="I271" i="6"/>
  <c r="N271" i="6" s="1"/>
  <c r="I270" i="6"/>
  <c r="N270" i="6" s="1"/>
  <c r="I269" i="6"/>
  <c r="N269" i="6" s="1"/>
  <c r="I268" i="6"/>
  <c r="N268" i="6" s="1"/>
  <c r="I267" i="6"/>
  <c r="N267" i="6" s="1"/>
  <c r="I266" i="6"/>
  <c r="N266" i="6" s="1"/>
  <c r="I265" i="6"/>
  <c r="N265" i="6" s="1"/>
  <c r="I264" i="6"/>
  <c r="N264" i="6" s="1"/>
  <c r="I263" i="6"/>
  <c r="N263" i="6" s="1"/>
  <c r="I262" i="6"/>
  <c r="N262" i="6" s="1"/>
  <c r="I261" i="6"/>
  <c r="N261" i="6" s="1"/>
  <c r="I260" i="6"/>
  <c r="N260" i="6" s="1"/>
  <c r="I259" i="6"/>
  <c r="N259" i="6" s="1"/>
  <c r="I258" i="6"/>
  <c r="N258" i="6" s="1"/>
  <c r="I257" i="6"/>
  <c r="N257" i="6" s="1"/>
  <c r="I256" i="6"/>
  <c r="N256" i="6" s="1"/>
  <c r="I255" i="6"/>
  <c r="N255" i="6" s="1"/>
  <c r="I254" i="6"/>
  <c r="N254" i="6" s="1"/>
  <c r="I253" i="6"/>
  <c r="N253" i="6" s="1"/>
  <c r="I252" i="6"/>
  <c r="N252" i="6" s="1"/>
  <c r="I251" i="6"/>
  <c r="N251" i="6" s="1"/>
  <c r="I250" i="6"/>
  <c r="N250" i="6" s="1"/>
  <c r="I249" i="6"/>
  <c r="N249" i="6" s="1"/>
  <c r="I248" i="6"/>
  <c r="N248" i="6" s="1"/>
  <c r="I247" i="6"/>
  <c r="N247" i="6" s="1"/>
  <c r="I246" i="6"/>
  <c r="N246" i="6" s="1"/>
  <c r="I245" i="6"/>
  <c r="N245" i="6" s="1"/>
  <c r="I244" i="6"/>
  <c r="N244" i="6" s="1"/>
  <c r="I243" i="6"/>
  <c r="N243" i="6" s="1"/>
  <c r="I242" i="6"/>
  <c r="N242" i="6" s="1"/>
  <c r="I241" i="6"/>
  <c r="N241" i="6" s="1"/>
  <c r="I240" i="6"/>
  <c r="N240" i="6" s="1"/>
  <c r="I239" i="6"/>
  <c r="N239" i="6" s="1"/>
  <c r="I238" i="6"/>
  <c r="N238" i="6" s="1"/>
  <c r="I237" i="6"/>
  <c r="N237" i="6" s="1"/>
  <c r="I236" i="6"/>
  <c r="N236" i="6" s="1"/>
  <c r="I235" i="6"/>
  <c r="N235" i="6" s="1"/>
  <c r="I234" i="6"/>
  <c r="N234" i="6" s="1"/>
  <c r="I233" i="6"/>
  <c r="N233" i="6" s="1"/>
  <c r="I232" i="6"/>
  <c r="N232" i="6" s="1"/>
  <c r="I231" i="6"/>
  <c r="N231" i="6" s="1"/>
  <c r="I230" i="6"/>
  <c r="N230" i="6" s="1"/>
  <c r="I229" i="6"/>
  <c r="N229" i="6" s="1"/>
  <c r="I228" i="6"/>
  <c r="N228" i="6" s="1"/>
  <c r="I227" i="6"/>
  <c r="N227" i="6" s="1"/>
  <c r="I226" i="6"/>
  <c r="N226" i="6" s="1"/>
  <c r="I225" i="6"/>
  <c r="N225" i="6" s="1"/>
  <c r="I224" i="6"/>
  <c r="N224" i="6" s="1"/>
  <c r="I223" i="6"/>
  <c r="I222" i="6"/>
  <c r="N222" i="6" s="1"/>
  <c r="I221" i="6"/>
  <c r="N221" i="6" s="1"/>
  <c r="I220" i="6"/>
  <c r="N220" i="6" s="1"/>
  <c r="I219" i="6"/>
  <c r="N219" i="6" s="1"/>
  <c r="I218" i="6"/>
  <c r="N218" i="6" s="1"/>
  <c r="I217" i="6"/>
  <c r="N217" i="6" s="1"/>
  <c r="I216" i="6"/>
  <c r="N216" i="6" s="1"/>
  <c r="I215" i="6"/>
  <c r="N215" i="6" s="1"/>
  <c r="I214" i="6"/>
  <c r="N214" i="6" s="1"/>
  <c r="I213" i="6"/>
  <c r="N213" i="6" s="1"/>
  <c r="I212" i="6"/>
  <c r="N212" i="6" s="1"/>
  <c r="I211" i="6"/>
  <c r="N211" i="6" s="1"/>
  <c r="I210" i="6"/>
  <c r="N210" i="6" s="1"/>
  <c r="I209" i="6"/>
  <c r="N209" i="6" s="1"/>
  <c r="I208" i="6"/>
  <c r="N208" i="6" s="1"/>
  <c r="I207" i="6"/>
  <c r="N207" i="6" s="1"/>
  <c r="I206" i="6"/>
  <c r="N206" i="6" s="1"/>
  <c r="I205" i="6"/>
  <c r="N205" i="6" s="1"/>
  <c r="I204" i="6"/>
  <c r="N204" i="6" s="1"/>
  <c r="I203" i="6"/>
  <c r="N203" i="6" s="1"/>
  <c r="I202" i="6"/>
  <c r="N202" i="6" s="1"/>
  <c r="I201" i="6"/>
  <c r="N201" i="6" s="1"/>
  <c r="I200" i="6"/>
  <c r="N200" i="6" s="1"/>
  <c r="I199" i="6"/>
  <c r="N199" i="6" s="1"/>
  <c r="I198" i="6"/>
  <c r="N198" i="6" s="1"/>
  <c r="I197" i="6"/>
  <c r="N197" i="6" s="1"/>
  <c r="I196" i="6"/>
  <c r="N196" i="6" s="1"/>
  <c r="I195" i="6"/>
  <c r="N195" i="6" s="1"/>
  <c r="I194" i="6"/>
  <c r="N194" i="6" s="1"/>
  <c r="I193" i="6"/>
  <c r="N193" i="6" s="1"/>
  <c r="I192" i="6"/>
  <c r="N192" i="6" s="1"/>
  <c r="I191" i="6"/>
  <c r="N191" i="6" s="1"/>
  <c r="I190" i="6"/>
  <c r="N190" i="6" s="1"/>
  <c r="I189" i="6"/>
  <c r="N189" i="6" s="1"/>
  <c r="I188" i="6"/>
  <c r="N188" i="6" s="1"/>
  <c r="I187" i="6"/>
  <c r="N187" i="6" s="1"/>
  <c r="I186" i="6"/>
  <c r="N186" i="6" s="1"/>
  <c r="I185" i="6"/>
  <c r="N185" i="6" s="1"/>
  <c r="I184" i="6"/>
  <c r="N184" i="6" s="1"/>
  <c r="I183" i="6"/>
  <c r="N183" i="6" s="1"/>
  <c r="I182" i="6"/>
  <c r="N182" i="6" s="1"/>
  <c r="I181" i="6"/>
  <c r="N181" i="6" s="1"/>
  <c r="I180" i="6"/>
  <c r="N180" i="6" s="1"/>
  <c r="I179" i="6"/>
  <c r="N179" i="6" s="1"/>
  <c r="I178" i="6"/>
  <c r="N178" i="6" s="1"/>
  <c r="I177" i="6"/>
  <c r="N177" i="6" s="1"/>
  <c r="I176" i="6"/>
  <c r="N176" i="6" s="1"/>
  <c r="I175" i="6"/>
  <c r="N175" i="6" s="1"/>
  <c r="I174" i="6"/>
  <c r="N174" i="6" s="1"/>
  <c r="I173" i="6"/>
  <c r="N173" i="6" s="1"/>
  <c r="I172" i="6"/>
  <c r="N172" i="6" s="1"/>
  <c r="I171" i="6"/>
  <c r="N171" i="6" s="1"/>
  <c r="I170" i="6"/>
  <c r="N170" i="6" s="1"/>
  <c r="I169" i="6"/>
  <c r="N169" i="6" s="1"/>
  <c r="I168" i="6"/>
  <c r="N168" i="6" s="1"/>
  <c r="I167" i="6"/>
  <c r="N167" i="6" s="1"/>
  <c r="I166" i="6"/>
  <c r="N166" i="6" s="1"/>
  <c r="I165" i="6"/>
  <c r="N165" i="6" s="1"/>
  <c r="I164" i="6"/>
  <c r="N164" i="6" s="1"/>
  <c r="I163" i="6"/>
  <c r="N163" i="6" s="1"/>
  <c r="I162" i="6"/>
  <c r="N162" i="6" s="1"/>
  <c r="I161" i="6"/>
  <c r="N161" i="6" s="1"/>
  <c r="I160" i="6"/>
  <c r="N160" i="6" s="1"/>
  <c r="I159" i="6"/>
  <c r="N159" i="6" s="1"/>
  <c r="I158" i="6"/>
  <c r="N158" i="6" s="1"/>
  <c r="I157" i="6"/>
  <c r="N157" i="6" s="1"/>
  <c r="I156" i="6"/>
  <c r="N156" i="6" s="1"/>
  <c r="I155" i="6"/>
  <c r="N155" i="6" s="1"/>
  <c r="I154" i="6"/>
  <c r="N154" i="6" s="1"/>
  <c r="I153" i="6"/>
  <c r="N153" i="6" s="1"/>
  <c r="I152" i="6"/>
  <c r="N152" i="6" s="1"/>
  <c r="I151" i="6"/>
  <c r="N151" i="6" s="1"/>
  <c r="I150" i="6"/>
  <c r="N150" i="6" s="1"/>
  <c r="I149" i="6"/>
  <c r="N149" i="6" s="1"/>
  <c r="I148" i="6"/>
  <c r="N148" i="6" s="1"/>
  <c r="I147" i="6"/>
  <c r="N147" i="6" s="1"/>
  <c r="I146" i="6"/>
  <c r="N146" i="6" s="1"/>
  <c r="I145" i="6"/>
  <c r="N145" i="6" s="1"/>
  <c r="I144" i="6"/>
  <c r="N144" i="6" s="1"/>
  <c r="I143" i="6"/>
  <c r="I142" i="6"/>
  <c r="N142" i="6" s="1"/>
  <c r="I141" i="6"/>
  <c r="N141" i="6" s="1"/>
  <c r="I140" i="6"/>
  <c r="N140" i="6" s="1"/>
  <c r="I139" i="6"/>
  <c r="N139" i="6" s="1"/>
  <c r="I138" i="6"/>
  <c r="I137" i="6"/>
  <c r="N137" i="6" s="1"/>
  <c r="I136" i="6"/>
  <c r="N136" i="6" s="1"/>
  <c r="I135" i="6"/>
  <c r="N135" i="6" s="1"/>
  <c r="I134" i="6"/>
  <c r="N134" i="6" s="1"/>
  <c r="I133" i="6"/>
  <c r="N133" i="6" s="1"/>
  <c r="I132" i="6"/>
  <c r="N132" i="6" s="1"/>
  <c r="I131" i="6"/>
  <c r="N131" i="6" s="1"/>
  <c r="I130" i="6"/>
  <c r="N130" i="6" s="1"/>
  <c r="I129" i="6"/>
  <c r="N129" i="6" s="1"/>
  <c r="I128" i="6"/>
  <c r="N128" i="6" s="1"/>
  <c r="I127" i="6"/>
  <c r="N127" i="6" s="1"/>
  <c r="I126" i="6"/>
  <c r="N126" i="6" s="1"/>
  <c r="I125" i="6"/>
  <c r="N125" i="6" s="1"/>
  <c r="I124" i="6"/>
  <c r="I123" i="6"/>
  <c r="N123" i="6" s="1"/>
  <c r="I122" i="6"/>
  <c r="N122" i="6" s="1"/>
  <c r="I121" i="6"/>
  <c r="N121" i="6" s="1"/>
  <c r="I120" i="6"/>
  <c r="N120" i="6" s="1"/>
  <c r="I119" i="6"/>
  <c r="N119" i="6" s="1"/>
  <c r="I118" i="6"/>
  <c r="N118" i="6" s="1"/>
  <c r="I117" i="6"/>
  <c r="N117" i="6" s="1"/>
  <c r="I116" i="6"/>
  <c r="I115" i="6"/>
  <c r="N115" i="6" s="1"/>
  <c r="I114" i="6"/>
  <c r="N114" i="6" s="1"/>
  <c r="I113" i="6"/>
  <c r="N113" i="6" s="1"/>
  <c r="I112" i="6"/>
  <c r="I111" i="6"/>
  <c r="N111" i="6" s="1"/>
  <c r="I110" i="6"/>
  <c r="N110" i="6" s="1"/>
  <c r="I109" i="6"/>
  <c r="N109" i="6" s="1"/>
  <c r="I108" i="6"/>
  <c r="N108" i="6" s="1"/>
  <c r="I107" i="6"/>
  <c r="N107" i="6" s="1"/>
  <c r="I106" i="6"/>
  <c r="N106" i="6" s="1"/>
  <c r="I105" i="6"/>
  <c r="N105" i="6" s="1"/>
  <c r="I104" i="6"/>
  <c r="N104" i="6" s="1"/>
  <c r="I103" i="6"/>
  <c r="N103" i="6" s="1"/>
  <c r="I102" i="6"/>
  <c r="N102" i="6" s="1"/>
  <c r="I101" i="6"/>
  <c r="N101" i="6" s="1"/>
  <c r="I100" i="6"/>
  <c r="N100" i="6" s="1"/>
  <c r="I99" i="6"/>
  <c r="N99" i="6" s="1"/>
  <c r="I98" i="6"/>
  <c r="N98" i="6" s="1"/>
  <c r="I97" i="6"/>
  <c r="N97" i="6" s="1"/>
  <c r="I96" i="6"/>
  <c r="N96" i="6" s="1"/>
  <c r="I95" i="6"/>
  <c r="N95" i="6" s="1"/>
  <c r="I94" i="6"/>
  <c r="N94" i="6" s="1"/>
  <c r="I93" i="6"/>
  <c r="N93" i="6" s="1"/>
  <c r="I92" i="6"/>
  <c r="N92" i="6" s="1"/>
  <c r="I91" i="6"/>
  <c r="N91" i="6" s="1"/>
  <c r="I90" i="6"/>
  <c r="I89" i="6"/>
  <c r="N89" i="6" s="1"/>
  <c r="I88" i="6"/>
  <c r="I87" i="6"/>
  <c r="N87" i="6" s="1"/>
  <c r="I86" i="6"/>
  <c r="N86" i="6" s="1"/>
  <c r="I85" i="6"/>
  <c r="N85" i="6" s="1"/>
  <c r="I84" i="6"/>
  <c r="N84" i="6" s="1"/>
  <c r="I83" i="6"/>
  <c r="N83" i="6" s="1"/>
  <c r="I82" i="6"/>
  <c r="N82" i="6" s="1"/>
  <c r="I81" i="6"/>
  <c r="I80" i="6"/>
  <c r="N80" i="6" s="1"/>
  <c r="I79" i="6"/>
  <c r="N79" i="6" s="1"/>
  <c r="I78" i="6"/>
  <c r="N78" i="6" s="1"/>
  <c r="I77" i="6"/>
  <c r="N77" i="6" s="1"/>
  <c r="I76" i="6"/>
  <c r="N76" i="6" s="1"/>
  <c r="I75" i="6"/>
  <c r="N75" i="6" s="1"/>
  <c r="I74" i="6"/>
  <c r="N74" i="6" s="1"/>
  <c r="I73" i="6"/>
  <c r="N73" i="6" s="1"/>
  <c r="I72" i="6"/>
  <c r="N72" i="6" s="1"/>
  <c r="I71" i="6"/>
  <c r="N71" i="6" s="1"/>
  <c r="I70" i="6"/>
  <c r="N70" i="6" s="1"/>
  <c r="I69" i="6"/>
  <c r="N69" i="6" s="1"/>
  <c r="I68" i="6"/>
  <c r="N68" i="6" s="1"/>
  <c r="I67" i="6"/>
  <c r="N67" i="6" s="1"/>
  <c r="I66" i="6"/>
  <c r="N66" i="6" s="1"/>
  <c r="I65" i="6"/>
  <c r="N65" i="6" s="1"/>
  <c r="I64" i="6"/>
  <c r="N64" i="6" s="1"/>
  <c r="I63" i="6"/>
  <c r="N63" i="6" s="1"/>
  <c r="I62" i="6"/>
  <c r="N62" i="6" s="1"/>
  <c r="I61" i="6"/>
  <c r="N61" i="6" s="1"/>
  <c r="I60" i="6"/>
  <c r="N60" i="6" s="1"/>
  <c r="I59" i="6"/>
  <c r="N59" i="6" s="1"/>
  <c r="I58" i="6"/>
  <c r="N58" i="6" s="1"/>
  <c r="I57" i="6"/>
  <c r="N57" i="6" s="1"/>
  <c r="I56" i="6"/>
  <c r="I55" i="6"/>
  <c r="I54" i="6"/>
  <c r="N54" i="6" s="1"/>
  <c r="I53" i="6"/>
  <c r="N53" i="6" s="1"/>
  <c r="I52" i="6"/>
  <c r="N52" i="6" s="1"/>
  <c r="I51" i="6"/>
  <c r="N51" i="6" s="1"/>
  <c r="I50" i="6"/>
  <c r="N50" i="6" s="1"/>
  <c r="I49" i="6"/>
  <c r="N49" i="6" s="1"/>
  <c r="I48" i="6"/>
  <c r="N48" i="6" s="1"/>
  <c r="I47" i="6"/>
  <c r="N47" i="6" s="1"/>
  <c r="I46" i="6"/>
  <c r="N46" i="6" s="1"/>
  <c r="I45" i="6"/>
  <c r="N45" i="6" s="1"/>
  <c r="I44" i="6"/>
  <c r="N44" i="6" s="1"/>
  <c r="I43" i="6"/>
  <c r="N43" i="6" s="1"/>
  <c r="I42" i="6"/>
  <c r="I41" i="6"/>
  <c r="N41" i="6" s="1"/>
  <c r="I40" i="6"/>
  <c r="I39" i="6"/>
  <c r="N39" i="6" s="1"/>
  <c r="I38" i="6"/>
  <c r="I37" i="6"/>
  <c r="I36" i="6"/>
  <c r="N36" i="6" s="1"/>
  <c r="I35" i="6"/>
  <c r="N35" i="6" s="1"/>
  <c r="I34" i="6"/>
  <c r="N34" i="6" s="1"/>
  <c r="I33" i="6"/>
  <c r="N33" i="6" s="1"/>
  <c r="I32" i="6"/>
  <c r="N32" i="6" s="1"/>
  <c r="I31" i="6"/>
  <c r="I30" i="6"/>
  <c r="N30" i="6" s="1"/>
  <c r="I29" i="6"/>
  <c r="N29" i="6" s="1"/>
  <c r="I28" i="6"/>
  <c r="N28" i="6" s="1"/>
  <c r="I27" i="6"/>
  <c r="N27" i="6" s="1"/>
  <c r="I26" i="6"/>
  <c r="N26" i="6" s="1"/>
  <c r="I25" i="6"/>
  <c r="N25" i="6" s="1"/>
  <c r="I24" i="6"/>
  <c r="N24" i="6" s="1"/>
  <c r="I23" i="6"/>
  <c r="N23" i="6" s="1"/>
  <c r="I22" i="6"/>
  <c r="N22" i="6" s="1"/>
  <c r="I21" i="6"/>
  <c r="I20" i="6"/>
  <c r="N20" i="6" s="1"/>
  <c r="I19" i="6"/>
  <c r="N19" i="6" s="1"/>
  <c r="I18" i="6"/>
  <c r="N18" i="6" s="1"/>
  <c r="I17" i="6"/>
  <c r="N17" i="6" s="1"/>
  <c r="I16" i="6"/>
  <c r="N16" i="6" s="1"/>
  <c r="I15" i="6"/>
  <c r="N15" i="6" s="1"/>
  <c r="I14" i="6"/>
  <c r="N14" i="6" s="1"/>
  <c r="I13" i="6"/>
  <c r="N13" i="6" s="1"/>
  <c r="I12" i="6"/>
  <c r="N12" i="6" s="1"/>
  <c r="I11" i="6"/>
  <c r="N11" i="6" s="1"/>
  <c r="I10" i="6"/>
  <c r="N10" i="6" s="1"/>
  <c r="I9" i="6"/>
  <c r="N9" i="6" s="1"/>
  <c r="I8" i="6"/>
  <c r="N8" i="6" s="1"/>
  <c r="I7" i="6"/>
  <c r="N7" i="6" s="1"/>
  <c r="I6" i="6"/>
  <c r="N6" i="6" s="1"/>
  <c r="I5" i="6"/>
  <c r="N5" i="6" s="1"/>
  <c r="I4" i="6"/>
  <c r="N4" i="6" s="1"/>
  <c r="I3" i="6"/>
  <c r="N3" i="6" s="1"/>
  <c r="I2" i="6"/>
  <c r="N2" i="6" s="1"/>
  <c r="I363" i="6"/>
  <c r="N363" i="6" s="1"/>
  <c r="I362" i="6"/>
  <c r="N362" i="6" s="1"/>
  <c r="I361" i="6"/>
  <c r="N361" i="6" s="1"/>
  <c r="I360" i="6"/>
  <c r="N360" i="6" s="1"/>
  <c r="I359" i="6"/>
  <c r="N359" i="6" s="1"/>
  <c r="I358" i="6"/>
  <c r="N358" i="6" s="1"/>
  <c r="I357" i="6"/>
  <c r="N357" i="6" s="1"/>
  <c r="I356" i="6"/>
  <c r="N356" i="6" s="1"/>
  <c r="I355" i="6"/>
  <c r="N355" i="6" s="1"/>
  <c r="I354" i="6"/>
  <c r="N354" i="6" s="1"/>
  <c r="I353" i="6"/>
  <c r="N353" i="6" s="1"/>
  <c r="I352" i="6"/>
  <c r="N352" i="6" s="1"/>
  <c r="I351" i="6"/>
  <c r="N351" i="6" s="1"/>
  <c r="I350" i="6"/>
  <c r="N350" i="6" s="1"/>
  <c r="I349" i="6"/>
  <c r="N349" i="6" s="1"/>
  <c r="I348" i="6"/>
  <c r="N348" i="6" s="1"/>
  <c r="I347" i="6"/>
  <c r="N347" i="6" s="1"/>
  <c r="I346" i="6"/>
  <c r="N346" i="6" s="1"/>
  <c r="I345" i="6"/>
  <c r="N345" i="6" s="1"/>
  <c r="I365" i="5"/>
  <c r="N365" i="5" s="1"/>
  <c r="I359" i="5"/>
  <c r="N359" i="5" s="1"/>
  <c r="I344" i="5"/>
  <c r="I142" i="5"/>
  <c r="I306" i="5"/>
  <c r="I301" i="5"/>
  <c r="I342" i="5"/>
  <c r="I358" i="5"/>
  <c r="I200" i="5"/>
  <c r="I333" i="5"/>
  <c r="I245" i="5"/>
  <c r="I243" i="5"/>
  <c r="I240" i="5"/>
  <c r="I263" i="5"/>
  <c r="I251" i="5"/>
  <c r="I248" i="5"/>
  <c r="I244" i="5"/>
  <c r="I239" i="5"/>
  <c r="I345" i="5"/>
  <c r="I332" i="5"/>
  <c r="I134" i="5"/>
  <c r="I124" i="5"/>
  <c r="I320" i="5"/>
  <c r="I242" i="5"/>
  <c r="I137" i="5"/>
  <c r="I367" i="5"/>
  <c r="I366" i="5"/>
  <c r="I337" i="5"/>
  <c r="I277" i="5"/>
  <c r="I238" i="5"/>
  <c r="I83" i="5"/>
  <c r="I346" i="5"/>
  <c r="I260" i="5"/>
  <c r="I256" i="5"/>
  <c r="I254" i="5"/>
  <c r="I253" i="5"/>
  <c r="I250" i="5"/>
  <c r="I246" i="5"/>
  <c r="I241" i="5"/>
  <c r="I236" i="5"/>
  <c r="I235" i="5"/>
  <c r="I234" i="5"/>
  <c r="I233" i="5"/>
  <c r="I232" i="5"/>
  <c r="I231" i="5"/>
  <c r="I314" i="5"/>
  <c r="I309" i="5"/>
  <c r="I149" i="5"/>
  <c r="I88" i="5"/>
  <c r="I357" i="5"/>
  <c r="I326" i="5"/>
  <c r="I321" i="5"/>
  <c r="I119" i="5"/>
  <c r="I223" i="5"/>
  <c r="I298" i="5"/>
  <c r="I297" i="5"/>
  <c r="I291" i="5"/>
  <c r="I290" i="5"/>
  <c r="I287" i="5"/>
  <c r="I283" i="5"/>
  <c r="I280" i="5"/>
  <c r="I278" i="5"/>
  <c r="I276" i="5"/>
  <c r="I186" i="5"/>
  <c r="I273" i="5"/>
  <c r="I270" i="5"/>
  <c r="I269" i="5"/>
  <c r="I265" i="5"/>
  <c r="I230" i="5"/>
  <c r="I46" i="5"/>
  <c r="I368" i="5"/>
  <c r="I355" i="5"/>
  <c r="I353" i="5"/>
  <c r="I347" i="5"/>
  <c r="I80" i="5"/>
  <c r="I300" i="5"/>
  <c r="I192" i="5"/>
  <c r="I190" i="5"/>
  <c r="I131" i="5"/>
  <c r="I115" i="5"/>
  <c r="I121" i="5"/>
  <c r="I323" i="5"/>
  <c r="I285" i="5"/>
  <c r="I275" i="5"/>
  <c r="I274" i="5"/>
  <c r="I272" i="5"/>
  <c r="I271" i="5"/>
  <c r="I267" i="5"/>
  <c r="I249" i="5"/>
  <c r="I352" i="5"/>
  <c r="I349" i="5"/>
  <c r="I315" i="5"/>
  <c r="I237" i="5"/>
  <c r="I227" i="5"/>
  <c r="I126" i="5"/>
  <c r="I70" i="5"/>
  <c r="I361" i="5"/>
  <c r="I305" i="5"/>
  <c r="I257" i="5"/>
  <c r="I179" i="5"/>
  <c r="I151" i="5"/>
  <c r="I117" i="5"/>
  <c r="I92" i="5"/>
  <c r="I50" i="5"/>
  <c r="I41" i="5"/>
  <c r="I370" i="5"/>
  <c r="I369" i="5"/>
  <c r="I215" i="5"/>
  <c r="I322" i="5"/>
  <c r="I311" i="5"/>
  <c r="I310" i="5"/>
  <c r="I303" i="5"/>
  <c r="I302" i="5"/>
  <c r="I229" i="5"/>
  <c r="I218" i="5"/>
  <c r="I217" i="5"/>
  <c r="I205" i="5"/>
  <c r="I199" i="5"/>
  <c r="I139" i="5"/>
  <c r="I135" i="5"/>
  <c r="I107" i="5"/>
  <c r="I93" i="5"/>
  <c r="I49" i="5"/>
  <c r="I328" i="5"/>
  <c r="I118" i="5"/>
  <c r="I68" i="5"/>
  <c r="I356" i="5"/>
  <c r="I299" i="5"/>
  <c r="I294" i="5"/>
  <c r="I228" i="5"/>
  <c r="I97" i="5"/>
  <c r="I32" i="5"/>
  <c r="I360" i="5"/>
  <c r="I112" i="5"/>
  <c r="I331" i="5"/>
  <c r="I348" i="5"/>
  <c r="I339" i="5"/>
  <c r="I284" i="5"/>
  <c r="I105" i="5"/>
  <c r="I90" i="5"/>
  <c r="I40" i="5"/>
  <c r="I37" i="5"/>
  <c r="I354" i="5"/>
  <c r="I334" i="5"/>
  <c r="I317" i="5"/>
  <c r="I296" i="5"/>
  <c r="I286" i="5"/>
  <c r="I208" i="5"/>
  <c r="I187" i="5"/>
  <c r="I181" i="5"/>
  <c r="I175" i="5"/>
  <c r="I125" i="5"/>
  <c r="I110" i="5"/>
  <c r="I102" i="5"/>
  <c r="I91" i="5"/>
  <c r="I38" i="5"/>
  <c r="I36" i="5"/>
  <c r="I21" i="5"/>
  <c r="I364" i="5"/>
  <c r="I363" i="5"/>
  <c r="I362" i="5"/>
  <c r="I178" i="5"/>
  <c r="I31" i="5"/>
  <c r="I350" i="5"/>
  <c r="I343" i="5"/>
  <c r="I293" i="5"/>
  <c r="I212" i="5"/>
  <c r="I203" i="5"/>
  <c r="I198" i="5"/>
  <c r="I132" i="5"/>
  <c r="I85" i="5"/>
  <c r="I57" i="5"/>
  <c r="I336" i="5"/>
  <c r="I330" i="5"/>
  <c r="I288" i="5"/>
  <c r="I282" i="5"/>
  <c r="I281" i="5"/>
  <c r="I279" i="5"/>
  <c r="I222" i="5"/>
  <c r="I221" i="5"/>
  <c r="I220" i="5"/>
  <c r="I219" i="5"/>
  <c r="I213" i="5"/>
  <c r="I204" i="5"/>
  <c r="I202" i="5"/>
  <c r="I197" i="5"/>
  <c r="I185" i="5"/>
  <c r="I184" i="5"/>
  <c r="I183" i="5"/>
  <c r="I182" i="5"/>
  <c r="I177" i="5"/>
  <c r="I87" i="5"/>
  <c r="I79" i="5"/>
  <c r="I338" i="5"/>
  <c r="I52" i="5"/>
  <c r="I16" i="5"/>
  <c r="I226" i="5"/>
  <c r="I325" i="5"/>
  <c r="I319" i="5"/>
  <c r="I318" i="5"/>
  <c r="I225" i="5"/>
  <c r="I224" i="5"/>
  <c r="I210" i="5"/>
  <c r="I170" i="5"/>
  <c r="I158" i="5"/>
  <c r="I157" i="5"/>
  <c r="I156" i="5"/>
  <c r="I138" i="5"/>
  <c r="I71" i="5"/>
  <c r="I64" i="5"/>
  <c r="I54" i="5"/>
  <c r="I53" i="5"/>
  <c r="I47" i="5"/>
  <c r="I42" i="5"/>
  <c r="I34" i="5"/>
  <c r="I30" i="5"/>
  <c r="I18" i="5"/>
  <c r="I7" i="5"/>
  <c r="I143" i="5"/>
  <c r="I140" i="5"/>
  <c r="I136" i="5"/>
  <c r="I103" i="5"/>
  <c r="I33" i="5"/>
  <c r="I312" i="5"/>
  <c r="I99" i="5"/>
  <c r="I89" i="5"/>
  <c r="I335" i="5"/>
  <c r="I316" i="5"/>
  <c r="I313" i="5"/>
  <c r="I211" i="5"/>
  <c r="I176" i="5"/>
  <c r="I165" i="5"/>
  <c r="I162" i="5"/>
  <c r="I94" i="5"/>
  <c r="I128" i="5"/>
  <c r="I98" i="5"/>
  <c r="I67" i="5"/>
  <c r="I65" i="5"/>
  <c r="I29" i="5"/>
  <c r="I351" i="5"/>
  <c r="I341" i="5"/>
  <c r="I329" i="5"/>
  <c r="I164" i="5"/>
  <c r="I56" i="5"/>
  <c r="I209" i="5"/>
  <c r="I327" i="5"/>
  <c r="I196" i="5"/>
  <c r="I195" i="5"/>
  <c r="I194" i="5"/>
  <c r="I193" i="5"/>
  <c r="I191" i="5"/>
  <c r="I189" i="5"/>
  <c r="I163" i="5"/>
  <c r="I153" i="5"/>
  <c r="I152" i="5"/>
  <c r="I122" i="5"/>
  <c r="I62" i="5"/>
  <c r="I61" i="5"/>
  <c r="I324" i="5"/>
  <c r="I308" i="5"/>
  <c r="I307" i="5"/>
  <c r="I22" i="5"/>
  <c r="I258" i="5"/>
  <c r="I180" i="5"/>
  <c r="I174" i="5"/>
  <c r="I167" i="5"/>
  <c r="I166" i="5"/>
  <c r="I96" i="5"/>
  <c r="I78" i="5"/>
  <c r="I73" i="5"/>
  <c r="I23" i="5"/>
  <c r="I13" i="5"/>
  <c r="I304" i="5"/>
  <c r="I75" i="5"/>
  <c r="I59" i="5"/>
  <c r="I295" i="5"/>
  <c r="I159" i="5"/>
  <c r="I113" i="5"/>
  <c r="I109" i="5"/>
  <c r="I81" i="5"/>
  <c r="I141" i="5"/>
  <c r="I127" i="5"/>
  <c r="I111" i="5"/>
  <c r="I86" i="5"/>
  <c r="I51" i="5"/>
  <c r="I292" i="5"/>
  <c r="I206" i="5"/>
  <c r="I201" i="5"/>
  <c r="I173" i="5"/>
  <c r="I169" i="5"/>
  <c r="I168" i="5"/>
  <c r="I161" i="5"/>
  <c r="I160" i="5"/>
  <c r="I155" i="5"/>
  <c r="I150" i="5"/>
  <c r="I130" i="5"/>
  <c r="I116" i="5"/>
  <c r="I114" i="5"/>
  <c r="I82" i="5"/>
  <c r="I19" i="5"/>
  <c r="I340" i="5"/>
  <c r="I100" i="5"/>
  <c r="I268" i="5"/>
  <c r="I266" i="5"/>
  <c r="I264" i="5"/>
  <c r="I262" i="5"/>
  <c r="I261" i="5"/>
  <c r="I259" i="5"/>
  <c r="I255" i="5"/>
  <c r="I252" i="5"/>
  <c r="I247" i="5"/>
  <c r="I216" i="5"/>
  <c r="I146" i="5"/>
  <c r="I144" i="5"/>
  <c r="I207" i="5"/>
  <c r="I188" i="5"/>
  <c r="I172" i="5"/>
  <c r="I171" i="5"/>
  <c r="I147" i="5"/>
  <c r="I104" i="5"/>
  <c r="I72" i="5"/>
  <c r="I63" i="5"/>
  <c r="I48" i="5"/>
  <c r="I39" i="5"/>
  <c r="I133" i="5"/>
  <c r="I25" i="5"/>
  <c r="I4" i="5"/>
  <c r="I214" i="5"/>
  <c r="I101" i="5"/>
  <c r="I74" i="5"/>
  <c r="I154" i="5"/>
  <c r="I106" i="5"/>
  <c r="I20" i="5"/>
  <c r="I8" i="5"/>
  <c r="I84" i="5"/>
  <c r="I60" i="5"/>
  <c r="I2" i="5"/>
  <c r="I120" i="5"/>
  <c r="I108" i="5"/>
  <c r="I95" i="5"/>
  <c r="I45" i="5"/>
  <c r="I24" i="5"/>
  <c r="I5" i="5"/>
  <c r="I145" i="5"/>
  <c r="I66" i="5"/>
  <c r="I58" i="5"/>
  <c r="I44" i="5"/>
  <c r="I43" i="5"/>
  <c r="I26" i="5"/>
  <c r="I11" i="5"/>
  <c r="I289" i="5"/>
  <c r="I69" i="5"/>
  <c r="I55" i="5"/>
  <c r="I129" i="5"/>
  <c r="I123" i="5"/>
  <c r="I6" i="5"/>
  <c r="I148" i="5"/>
  <c r="I77" i="5"/>
  <c r="I12" i="5"/>
  <c r="I27" i="5"/>
  <c r="I14" i="5"/>
  <c r="I9" i="5"/>
  <c r="I76" i="5"/>
  <c r="I17" i="5"/>
  <c r="I28" i="5"/>
  <c r="I3" i="5"/>
  <c r="I35" i="5"/>
  <c r="I15" i="5"/>
  <c r="I10" i="5"/>
  <c r="S359" i="5" l="1"/>
  <c r="R359" i="5"/>
  <c r="T347" i="6"/>
  <c r="R347" i="6"/>
  <c r="Q351" i="6"/>
  <c r="T351" i="6"/>
  <c r="R351" i="6"/>
  <c r="Q355" i="6"/>
  <c r="U355" i="6" s="1"/>
  <c r="T355" i="6"/>
  <c r="R355" i="6"/>
  <c r="T359" i="6"/>
  <c r="R359" i="6"/>
  <c r="T363" i="6"/>
  <c r="R363" i="6"/>
  <c r="Q5" i="6"/>
  <c r="T5" i="6"/>
  <c r="R5" i="6"/>
  <c r="Q9" i="6"/>
  <c r="T9" i="6"/>
  <c r="R9" i="6"/>
  <c r="Q13" i="6"/>
  <c r="T13" i="6"/>
  <c r="R13" i="6"/>
  <c r="Q17" i="6"/>
  <c r="R17" i="6"/>
  <c r="T17" i="6"/>
  <c r="Q25" i="6"/>
  <c r="T25" i="6"/>
  <c r="R25" i="6"/>
  <c r="Q29" i="6"/>
  <c r="T29" i="6"/>
  <c r="R29" i="6"/>
  <c r="Q33" i="6"/>
  <c r="T33" i="6"/>
  <c r="R33" i="6"/>
  <c r="R41" i="6"/>
  <c r="T41" i="6"/>
  <c r="Q45" i="6"/>
  <c r="T45" i="6"/>
  <c r="R45" i="6"/>
  <c r="Q49" i="6"/>
  <c r="T49" i="6"/>
  <c r="R49" i="6"/>
  <c r="T53" i="6"/>
  <c r="R53" i="6"/>
  <c r="Q57" i="6"/>
  <c r="T57" i="6"/>
  <c r="R57" i="6"/>
  <c r="Q61" i="6"/>
  <c r="T61" i="6"/>
  <c r="R61" i="6"/>
  <c r="Q65" i="6"/>
  <c r="T65" i="6"/>
  <c r="R65" i="6"/>
  <c r="T69" i="6"/>
  <c r="R69" i="6"/>
  <c r="Q73" i="6"/>
  <c r="R73" i="6"/>
  <c r="T73" i="6"/>
  <c r="Q77" i="6"/>
  <c r="T77" i="6"/>
  <c r="R77" i="6"/>
  <c r="Q85" i="6"/>
  <c r="T85" i="6"/>
  <c r="R85" i="6"/>
  <c r="Q89" i="6"/>
  <c r="T89" i="6"/>
  <c r="R89" i="6"/>
  <c r="T93" i="6"/>
  <c r="R93" i="6"/>
  <c r="Q97" i="6"/>
  <c r="T97" i="6"/>
  <c r="R97" i="6"/>
  <c r="T101" i="6"/>
  <c r="R101" i="6"/>
  <c r="Q105" i="6"/>
  <c r="R105" i="6"/>
  <c r="T105" i="6"/>
  <c r="Q109" i="6"/>
  <c r="T109" i="6"/>
  <c r="R109" i="6"/>
  <c r="T113" i="6"/>
  <c r="R113" i="6"/>
  <c r="S365" i="5"/>
  <c r="R365" i="5"/>
  <c r="R348" i="6"/>
  <c r="T348" i="6"/>
  <c r="Q352" i="6"/>
  <c r="R352" i="6"/>
  <c r="T352" i="6"/>
  <c r="T356" i="6"/>
  <c r="R356" i="6"/>
  <c r="Q360" i="6"/>
  <c r="T360" i="6"/>
  <c r="R360" i="6"/>
  <c r="Q2" i="6"/>
  <c r="R2" i="6"/>
  <c r="Q6" i="6"/>
  <c r="T6" i="6"/>
  <c r="R6" i="6"/>
  <c r="Q10" i="6"/>
  <c r="T10" i="6"/>
  <c r="R10" i="6"/>
  <c r="Q14" i="6"/>
  <c r="T14" i="6"/>
  <c r="R14" i="6"/>
  <c r="Q18" i="6"/>
  <c r="T18" i="6"/>
  <c r="R18" i="6"/>
  <c r="Q22" i="6"/>
  <c r="T22" i="6"/>
  <c r="R22" i="6"/>
  <c r="Q26" i="6"/>
  <c r="T26" i="6"/>
  <c r="R26" i="6"/>
  <c r="Q30" i="6"/>
  <c r="T30" i="6"/>
  <c r="R30" i="6"/>
  <c r="Q34" i="6"/>
  <c r="T34" i="6"/>
  <c r="R34" i="6"/>
  <c r="T46" i="6"/>
  <c r="R46" i="6"/>
  <c r="Q50" i="6"/>
  <c r="T50" i="6"/>
  <c r="R50" i="6"/>
  <c r="Q54" i="6"/>
  <c r="T54" i="6"/>
  <c r="R54" i="6"/>
  <c r="Q58" i="6"/>
  <c r="T58" i="6"/>
  <c r="R58" i="6"/>
  <c r="Q62" i="6"/>
  <c r="T62" i="6"/>
  <c r="R62" i="6"/>
  <c r="P66" i="6"/>
  <c r="T66" i="6"/>
  <c r="R66" i="6"/>
  <c r="T70" i="6"/>
  <c r="R70" i="6"/>
  <c r="T74" i="6"/>
  <c r="R74" i="6"/>
  <c r="T78" i="6"/>
  <c r="R78" i="6"/>
  <c r="Q82" i="6"/>
  <c r="T82" i="6"/>
  <c r="R82" i="6"/>
  <c r="Q86" i="6"/>
  <c r="T86" i="6"/>
  <c r="R86" i="6"/>
  <c r="Q94" i="6"/>
  <c r="T94" i="6"/>
  <c r="R94" i="6"/>
  <c r="P98" i="6"/>
  <c r="T98" i="6"/>
  <c r="R98" i="6"/>
  <c r="T102" i="6"/>
  <c r="R102" i="6"/>
  <c r="Q106" i="6"/>
  <c r="T106" i="6"/>
  <c r="R106" i="6"/>
  <c r="Q110" i="6"/>
  <c r="T110" i="6"/>
  <c r="R110" i="6"/>
  <c r="T114" i="6"/>
  <c r="R114" i="6"/>
  <c r="T345" i="6"/>
  <c r="R345" i="6"/>
  <c r="T349" i="6"/>
  <c r="R349" i="6"/>
  <c r="T353" i="6"/>
  <c r="R353" i="6"/>
  <c r="T357" i="6"/>
  <c r="R357" i="6"/>
  <c r="Q361" i="6"/>
  <c r="T361" i="6"/>
  <c r="R361" i="6"/>
  <c r="T3" i="6"/>
  <c r="R3" i="6"/>
  <c r="T7" i="6"/>
  <c r="R7" i="6"/>
  <c r="Q11" i="6"/>
  <c r="T11" i="6"/>
  <c r="R11" i="6"/>
  <c r="P15" i="6"/>
  <c r="T15" i="6"/>
  <c r="R15" i="6"/>
  <c r="T19" i="6"/>
  <c r="R19" i="6"/>
  <c r="Q23" i="6"/>
  <c r="T23" i="6"/>
  <c r="R23" i="6"/>
  <c r="T27" i="6"/>
  <c r="R27" i="6"/>
  <c r="Q35" i="6"/>
  <c r="T35" i="6"/>
  <c r="R35" i="6"/>
  <c r="Q39" i="6"/>
  <c r="T39" i="6"/>
  <c r="R39" i="6"/>
  <c r="T43" i="6"/>
  <c r="R43" i="6"/>
  <c r="Q47" i="6"/>
  <c r="T47" i="6"/>
  <c r="R47" i="6"/>
  <c r="T51" i="6"/>
  <c r="R51" i="6"/>
  <c r="T59" i="6"/>
  <c r="R59" i="6"/>
  <c r="Q63" i="6"/>
  <c r="T63" i="6"/>
  <c r="R63" i="6"/>
  <c r="Q67" i="6"/>
  <c r="T67" i="6"/>
  <c r="R67" i="6"/>
  <c r="Q71" i="6"/>
  <c r="T71" i="6"/>
  <c r="R71" i="6"/>
  <c r="Q75" i="6"/>
  <c r="T75" i="6"/>
  <c r="R75" i="6"/>
  <c r="Q79" i="6"/>
  <c r="T79" i="6"/>
  <c r="R79" i="6"/>
  <c r="T83" i="6"/>
  <c r="R83" i="6"/>
  <c r="T87" i="6"/>
  <c r="R87" i="6"/>
  <c r="Q91" i="6"/>
  <c r="T91" i="6"/>
  <c r="R91" i="6"/>
  <c r="T95" i="6"/>
  <c r="R95" i="6"/>
  <c r="T99" i="6"/>
  <c r="R99" i="6"/>
  <c r="T103" i="6"/>
  <c r="R103" i="6"/>
  <c r="T107" i="6"/>
  <c r="R107" i="6"/>
  <c r="T111" i="6"/>
  <c r="R111" i="6"/>
  <c r="T115" i="6"/>
  <c r="R115" i="6"/>
  <c r="Q119" i="6"/>
  <c r="T119" i="6"/>
  <c r="R119" i="6"/>
  <c r="Q123" i="6"/>
  <c r="T123" i="6"/>
  <c r="R123" i="6"/>
  <c r="P127" i="6"/>
  <c r="T127" i="6"/>
  <c r="R127" i="6"/>
  <c r="T131" i="6"/>
  <c r="R131" i="6"/>
  <c r="Q135" i="6"/>
  <c r="T135" i="6"/>
  <c r="R135" i="6"/>
  <c r="Q139" i="6"/>
  <c r="T139" i="6"/>
  <c r="R139" i="6"/>
  <c r="T147" i="6"/>
  <c r="R147" i="6"/>
  <c r="Q151" i="6"/>
  <c r="T151" i="6"/>
  <c r="R151" i="6"/>
  <c r="T155" i="6"/>
  <c r="R155" i="6"/>
  <c r="Q159" i="6"/>
  <c r="T159" i="6"/>
  <c r="R159" i="6"/>
  <c r="T163" i="6"/>
  <c r="R163" i="6"/>
  <c r="T167" i="6"/>
  <c r="R167" i="6"/>
  <c r="Q171" i="6"/>
  <c r="T171" i="6"/>
  <c r="R171" i="6"/>
  <c r="T175" i="6"/>
  <c r="R175" i="6"/>
  <c r="T179" i="6"/>
  <c r="R179" i="6"/>
  <c r="T183" i="6"/>
  <c r="R183" i="6"/>
  <c r="Q187" i="6"/>
  <c r="T187" i="6"/>
  <c r="R187" i="6"/>
  <c r="Q191" i="6"/>
  <c r="T191" i="6"/>
  <c r="R191" i="6"/>
  <c r="Q195" i="6"/>
  <c r="T195" i="6"/>
  <c r="R195" i="6"/>
  <c r="Q199" i="6"/>
  <c r="T199" i="6"/>
  <c r="R199" i="6"/>
  <c r="T203" i="6"/>
  <c r="R203" i="6"/>
  <c r="Q207" i="6"/>
  <c r="T207" i="6"/>
  <c r="R207" i="6"/>
  <c r="T211" i="6"/>
  <c r="R211" i="6"/>
  <c r="Q215" i="6"/>
  <c r="T215" i="6"/>
  <c r="R215" i="6"/>
  <c r="Q219" i="6"/>
  <c r="T219" i="6"/>
  <c r="R219" i="6"/>
  <c r="T227" i="6"/>
  <c r="R227" i="6"/>
  <c r="T231" i="6"/>
  <c r="R231" i="6"/>
  <c r="T235" i="6"/>
  <c r="R235" i="6"/>
  <c r="T239" i="6"/>
  <c r="R239" i="6"/>
  <c r="T243" i="6"/>
  <c r="R243" i="6"/>
  <c r="Q247" i="6"/>
  <c r="T247" i="6"/>
  <c r="R247" i="6"/>
  <c r="T251" i="6"/>
  <c r="R251" i="6"/>
  <c r="T255" i="6"/>
  <c r="R255" i="6"/>
  <c r="Q259" i="6"/>
  <c r="T259" i="6"/>
  <c r="R259" i="6"/>
  <c r="T263" i="6"/>
  <c r="R263" i="6"/>
  <c r="T267" i="6"/>
  <c r="R267" i="6"/>
  <c r="Q271" i="6"/>
  <c r="T271" i="6"/>
  <c r="R271" i="6"/>
  <c r="T275" i="6"/>
  <c r="R275" i="6"/>
  <c r="T279" i="6"/>
  <c r="R279" i="6"/>
  <c r="T283" i="6"/>
  <c r="R283" i="6"/>
  <c r="Q287" i="6"/>
  <c r="T287" i="6"/>
  <c r="R287" i="6"/>
  <c r="T291" i="6"/>
  <c r="R291" i="6"/>
  <c r="Q295" i="6"/>
  <c r="T295" i="6"/>
  <c r="R295" i="6"/>
  <c r="Q299" i="6"/>
  <c r="T299" i="6"/>
  <c r="R299" i="6"/>
  <c r="Q303" i="6"/>
  <c r="T303" i="6"/>
  <c r="R303" i="6"/>
  <c r="Q307" i="6"/>
  <c r="T307" i="6"/>
  <c r="R307" i="6"/>
  <c r="T311" i="6"/>
  <c r="R311" i="6"/>
  <c r="Q315" i="6"/>
  <c r="T315" i="6"/>
  <c r="R315" i="6"/>
  <c r="Q320" i="6"/>
  <c r="R320" i="6"/>
  <c r="T320" i="6"/>
  <c r="T324" i="6"/>
  <c r="R324" i="6"/>
  <c r="Q328" i="6"/>
  <c r="T328" i="6"/>
  <c r="R328" i="6"/>
  <c r="R332" i="6"/>
  <c r="T332" i="6"/>
  <c r="Q336" i="6"/>
  <c r="R336" i="6"/>
  <c r="T336" i="6"/>
  <c r="Q340" i="6"/>
  <c r="T340" i="6"/>
  <c r="R340" i="6"/>
  <c r="T344" i="6"/>
  <c r="R344" i="6"/>
  <c r="T346" i="6"/>
  <c r="R346" i="6"/>
  <c r="Q350" i="6"/>
  <c r="T350" i="6"/>
  <c r="R350" i="6"/>
  <c r="T354" i="6"/>
  <c r="R354" i="6"/>
  <c r="T358" i="6"/>
  <c r="R358" i="6"/>
  <c r="Q362" i="6"/>
  <c r="T362" i="6"/>
  <c r="R362" i="6"/>
  <c r="T4" i="6"/>
  <c r="R4" i="6"/>
  <c r="Q8" i="6"/>
  <c r="T8" i="6"/>
  <c r="R8" i="6"/>
  <c r="Q12" i="6"/>
  <c r="T12" i="6"/>
  <c r="R12" i="6"/>
  <c r="T16" i="6"/>
  <c r="R16" i="6"/>
  <c r="T20" i="6"/>
  <c r="R20" i="6"/>
  <c r="T24" i="6"/>
  <c r="R24" i="6"/>
  <c r="Q28" i="6"/>
  <c r="T28" i="6"/>
  <c r="R28" i="6"/>
  <c r="Q32" i="6"/>
  <c r="T32" i="6"/>
  <c r="R32" i="6"/>
  <c r="T36" i="6"/>
  <c r="R36" i="6"/>
  <c r="T44" i="6"/>
  <c r="R44" i="6"/>
  <c r="Q48" i="6"/>
  <c r="T48" i="6"/>
  <c r="R48" i="6"/>
  <c r="Q52" i="6"/>
  <c r="T52" i="6"/>
  <c r="R52" i="6"/>
  <c r="T60" i="6"/>
  <c r="R60" i="6"/>
  <c r="T64" i="6"/>
  <c r="R64" i="6"/>
  <c r="T68" i="6"/>
  <c r="R68" i="6"/>
  <c r="Q72" i="6"/>
  <c r="T72" i="6"/>
  <c r="R72" i="6"/>
  <c r="Q76" i="6"/>
  <c r="T76" i="6"/>
  <c r="R76" i="6"/>
  <c r="T80" i="6"/>
  <c r="R80" i="6"/>
  <c r="T84" i="6"/>
  <c r="R84" i="6"/>
  <c r="Q92" i="6"/>
  <c r="T92" i="6"/>
  <c r="R92" i="6"/>
  <c r="T96" i="6"/>
  <c r="R96" i="6"/>
  <c r="Q100" i="6"/>
  <c r="T100" i="6"/>
  <c r="R100" i="6"/>
  <c r="T104" i="6"/>
  <c r="R104" i="6"/>
  <c r="T108" i="6"/>
  <c r="R108" i="6"/>
  <c r="T120" i="6"/>
  <c r="R120" i="6"/>
  <c r="T128" i="6"/>
  <c r="R128" i="6"/>
  <c r="T132" i="6"/>
  <c r="R132" i="6"/>
  <c r="T136" i="6"/>
  <c r="R136" i="6"/>
  <c r="T140" i="6"/>
  <c r="R140" i="6"/>
  <c r="Q144" i="6"/>
  <c r="T144" i="6"/>
  <c r="R144" i="6"/>
  <c r="T148" i="6"/>
  <c r="R148" i="6"/>
  <c r="T152" i="6"/>
  <c r="R152" i="6"/>
  <c r="Q156" i="6"/>
  <c r="T156" i="6"/>
  <c r="R156" i="6"/>
  <c r="Q160" i="6"/>
  <c r="T160" i="6"/>
  <c r="R160" i="6"/>
  <c r="Q164" i="6"/>
  <c r="T164" i="6"/>
  <c r="R164" i="6"/>
  <c r="T168" i="6"/>
  <c r="R168" i="6"/>
  <c r="Q172" i="6"/>
  <c r="R172" i="6"/>
  <c r="T172" i="6"/>
  <c r="Q176" i="6"/>
  <c r="T176" i="6"/>
  <c r="R176" i="6"/>
  <c r="Q180" i="6"/>
  <c r="T180" i="6"/>
  <c r="R180" i="6"/>
  <c r="T184" i="6"/>
  <c r="R184" i="6"/>
  <c r="R188" i="6"/>
  <c r="T188" i="6"/>
  <c r="Q192" i="6"/>
  <c r="T192" i="6"/>
  <c r="R192" i="6"/>
  <c r="Q196" i="6"/>
  <c r="T196" i="6"/>
  <c r="R196" i="6"/>
  <c r="Q200" i="6"/>
  <c r="T200" i="6"/>
  <c r="R200" i="6"/>
  <c r="Q204" i="6"/>
  <c r="R204" i="6"/>
  <c r="T204" i="6"/>
  <c r="T208" i="6"/>
  <c r="R208" i="6"/>
  <c r="Q212" i="6"/>
  <c r="T212" i="6"/>
  <c r="R212" i="6"/>
  <c r="Q216" i="6"/>
  <c r="T216" i="6"/>
  <c r="R216" i="6"/>
  <c r="R220" i="6"/>
  <c r="T220" i="6"/>
  <c r="Q224" i="6"/>
  <c r="R224" i="6"/>
  <c r="T224" i="6"/>
  <c r="Q228" i="6"/>
  <c r="T228" i="6"/>
  <c r="R228" i="6"/>
  <c r="T232" i="6"/>
  <c r="R232" i="6"/>
  <c r="Q236" i="6"/>
  <c r="R236" i="6"/>
  <c r="T236" i="6"/>
  <c r="R240" i="6"/>
  <c r="T240" i="6"/>
  <c r="Q244" i="6"/>
  <c r="T244" i="6"/>
  <c r="R244" i="6"/>
  <c r="Q248" i="6"/>
  <c r="T248" i="6"/>
  <c r="R248" i="6"/>
  <c r="R252" i="6"/>
  <c r="T252" i="6"/>
  <c r="R256" i="6"/>
  <c r="T256" i="6"/>
  <c r="T260" i="6"/>
  <c r="R260" i="6"/>
  <c r="T264" i="6"/>
  <c r="R264" i="6"/>
  <c r="R268" i="6"/>
  <c r="T268" i="6"/>
  <c r="Q272" i="6"/>
  <c r="R272" i="6"/>
  <c r="T272" i="6"/>
  <c r="T276" i="6"/>
  <c r="R276" i="6"/>
  <c r="T280" i="6"/>
  <c r="R280" i="6"/>
  <c r="Q284" i="6"/>
  <c r="R284" i="6"/>
  <c r="T284" i="6"/>
  <c r="Q288" i="6"/>
  <c r="R288" i="6"/>
  <c r="T288" i="6"/>
  <c r="T292" i="6"/>
  <c r="R292" i="6"/>
  <c r="T296" i="6"/>
  <c r="R296" i="6"/>
  <c r="Q300" i="6"/>
  <c r="R300" i="6"/>
  <c r="T300" i="6"/>
  <c r="R304" i="6"/>
  <c r="T304" i="6"/>
  <c r="T308" i="6"/>
  <c r="R308" i="6"/>
  <c r="Q312" i="6"/>
  <c r="T312" i="6"/>
  <c r="R312" i="6"/>
  <c r="R316" i="6"/>
  <c r="T316" i="6"/>
  <c r="T321" i="6"/>
  <c r="R321" i="6"/>
  <c r="T325" i="6"/>
  <c r="R325" i="6"/>
  <c r="T329" i="6"/>
  <c r="R329" i="6"/>
  <c r="Q333" i="6"/>
  <c r="T333" i="6"/>
  <c r="R333" i="6"/>
  <c r="Q337" i="6"/>
  <c r="T337" i="6"/>
  <c r="R337" i="6"/>
  <c r="Q341" i="6"/>
  <c r="T341" i="6"/>
  <c r="R341" i="6"/>
  <c r="Q117" i="6"/>
  <c r="T117" i="6"/>
  <c r="R117" i="6"/>
  <c r="Q121" i="6"/>
  <c r="T121" i="6"/>
  <c r="R121" i="6"/>
  <c r="Q125" i="6"/>
  <c r="T125" i="6"/>
  <c r="R125" i="6"/>
  <c r="T129" i="6"/>
  <c r="R129" i="6"/>
  <c r="T133" i="6"/>
  <c r="R133" i="6"/>
  <c r="Q137" i="6"/>
  <c r="R137" i="6"/>
  <c r="T137" i="6"/>
  <c r="Q141" i="6"/>
  <c r="T141" i="6"/>
  <c r="R141" i="6"/>
  <c r="T145" i="6"/>
  <c r="R145" i="6"/>
  <c r="Q149" i="6"/>
  <c r="T149" i="6"/>
  <c r="R149" i="6"/>
  <c r="Q153" i="6"/>
  <c r="T153" i="6"/>
  <c r="R153" i="6"/>
  <c r="Q157" i="6"/>
  <c r="T157" i="6"/>
  <c r="R157" i="6"/>
  <c r="Q161" i="6"/>
  <c r="R161" i="6"/>
  <c r="T161" i="6"/>
  <c r="Q165" i="6"/>
  <c r="R165" i="6"/>
  <c r="T165" i="6"/>
  <c r="Q169" i="6"/>
  <c r="T169" i="6"/>
  <c r="R169" i="6"/>
  <c r="Q173" i="6"/>
  <c r="T173" i="6"/>
  <c r="R173" i="6"/>
  <c r="Q177" i="6"/>
  <c r="T177" i="6"/>
  <c r="R177" i="6"/>
  <c r="Q181" i="6"/>
  <c r="T181" i="6"/>
  <c r="R181" i="6"/>
  <c r="Q185" i="6"/>
  <c r="T185" i="6"/>
  <c r="R185" i="6"/>
  <c r="Q189" i="6"/>
  <c r="T189" i="6"/>
  <c r="R189" i="6"/>
  <c r="Q193" i="6"/>
  <c r="T193" i="6"/>
  <c r="R193" i="6"/>
  <c r="T197" i="6"/>
  <c r="R197" i="6"/>
  <c r="Q201" i="6"/>
  <c r="T201" i="6"/>
  <c r="R201" i="6"/>
  <c r="Q205" i="6"/>
  <c r="T205" i="6"/>
  <c r="R205" i="6"/>
  <c r="T209" i="6"/>
  <c r="R209" i="6"/>
  <c r="T213" i="6"/>
  <c r="R213" i="6"/>
  <c r="Q217" i="6"/>
  <c r="T217" i="6"/>
  <c r="R217" i="6"/>
  <c r="T221" i="6"/>
  <c r="R221" i="6"/>
  <c r="T225" i="6"/>
  <c r="R225" i="6"/>
  <c r="Q229" i="6"/>
  <c r="T229" i="6"/>
  <c r="R229" i="6"/>
  <c r="T233" i="6"/>
  <c r="R233" i="6"/>
  <c r="Q237" i="6"/>
  <c r="T237" i="6"/>
  <c r="R237" i="6"/>
  <c r="Q241" i="6"/>
  <c r="T241" i="6"/>
  <c r="R241" i="6"/>
  <c r="Q245" i="6"/>
  <c r="T245" i="6"/>
  <c r="R245" i="6"/>
  <c r="Q249" i="6"/>
  <c r="T249" i="6"/>
  <c r="R249" i="6"/>
  <c r="T253" i="6"/>
  <c r="R253" i="6"/>
  <c r="T257" i="6"/>
  <c r="R257" i="6"/>
  <c r="T261" i="6"/>
  <c r="R261" i="6"/>
  <c r="T265" i="6"/>
  <c r="R265" i="6"/>
  <c r="Q269" i="6"/>
  <c r="T269" i="6"/>
  <c r="R269" i="6"/>
  <c r="T273" i="6"/>
  <c r="R273" i="6"/>
  <c r="Q277" i="6"/>
  <c r="T277" i="6"/>
  <c r="R277" i="6"/>
  <c r="T281" i="6"/>
  <c r="R281" i="6"/>
  <c r="Q285" i="6"/>
  <c r="T285" i="6"/>
  <c r="R285" i="6"/>
  <c r="Q289" i="6"/>
  <c r="T289" i="6"/>
  <c r="R289" i="6"/>
  <c r="T293" i="6"/>
  <c r="R293" i="6"/>
  <c r="Q297" i="6"/>
  <c r="T297" i="6"/>
  <c r="R297" i="6"/>
  <c r="Q301" i="6"/>
  <c r="T301" i="6"/>
  <c r="R301" i="6"/>
  <c r="Q305" i="6"/>
  <c r="T305" i="6"/>
  <c r="R305" i="6"/>
  <c r="T309" i="6"/>
  <c r="R309" i="6"/>
  <c r="Q313" i="6"/>
  <c r="T313" i="6"/>
  <c r="R313" i="6"/>
  <c r="T317" i="6"/>
  <c r="R317" i="6"/>
  <c r="T322" i="6"/>
  <c r="R322" i="6"/>
  <c r="Q326" i="6"/>
  <c r="T326" i="6"/>
  <c r="R326" i="6"/>
  <c r="Q330" i="6"/>
  <c r="T330" i="6"/>
  <c r="R330" i="6"/>
  <c r="Q334" i="6"/>
  <c r="T334" i="6"/>
  <c r="R334" i="6"/>
  <c r="Q338" i="6"/>
  <c r="T338" i="6"/>
  <c r="R338" i="6"/>
  <c r="T342" i="6"/>
  <c r="R342" i="6"/>
  <c r="Q118" i="6"/>
  <c r="T118" i="6"/>
  <c r="R118" i="6"/>
  <c r="Q122" i="6"/>
  <c r="T122" i="6"/>
  <c r="R122" i="6"/>
  <c r="Q126" i="6"/>
  <c r="T126" i="6"/>
  <c r="R126" i="6"/>
  <c r="Q130" i="6"/>
  <c r="T130" i="6"/>
  <c r="R130" i="6"/>
  <c r="Q134" i="6"/>
  <c r="T134" i="6"/>
  <c r="R134" i="6"/>
  <c r="T142" i="6"/>
  <c r="R142" i="6"/>
  <c r="Q146" i="6"/>
  <c r="T146" i="6"/>
  <c r="R146" i="6"/>
  <c r="T150" i="6"/>
  <c r="R150" i="6"/>
  <c r="T154" i="6"/>
  <c r="R154" i="6"/>
  <c r="T158" i="6"/>
  <c r="R158" i="6"/>
  <c r="Q162" i="6"/>
  <c r="T162" i="6"/>
  <c r="R162" i="6"/>
  <c r="Q166" i="6"/>
  <c r="T166" i="6"/>
  <c r="R166" i="6"/>
  <c r="Q170" i="6"/>
  <c r="T170" i="6"/>
  <c r="R170" i="6"/>
  <c r="Q174" i="6"/>
  <c r="T174" i="6"/>
  <c r="R174" i="6"/>
  <c r="Q178" i="6"/>
  <c r="T178" i="6"/>
  <c r="R178" i="6"/>
  <c r="Q182" i="6"/>
  <c r="T182" i="6"/>
  <c r="R182" i="6"/>
  <c r="Q186" i="6"/>
  <c r="T186" i="6"/>
  <c r="R186" i="6"/>
  <c r="Q190" i="6"/>
  <c r="T190" i="6"/>
  <c r="R190" i="6"/>
  <c r="T194" i="6"/>
  <c r="R194" i="6"/>
  <c r="Q198" i="6"/>
  <c r="T198" i="6"/>
  <c r="R198" i="6"/>
  <c r="T202" i="6"/>
  <c r="R202" i="6"/>
  <c r="Q206" i="6"/>
  <c r="T206" i="6"/>
  <c r="R206" i="6"/>
  <c r="Q210" i="6"/>
  <c r="T210" i="6"/>
  <c r="R210" i="6"/>
  <c r="Q214" i="6"/>
  <c r="T214" i="6"/>
  <c r="R214" i="6"/>
  <c r="Q218" i="6"/>
  <c r="T218" i="6"/>
  <c r="R218" i="6"/>
  <c r="T222" i="6"/>
  <c r="R222" i="6"/>
  <c r="Q226" i="6"/>
  <c r="T226" i="6"/>
  <c r="R226" i="6"/>
  <c r="T230" i="6"/>
  <c r="R230" i="6"/>
  <c r="T234" i="6"/>
  <c r="R234" i="6"/>
  <c r="T238" i="6"/>
  <c r="R238" i="6"/>
  <c r="T242" i="6"/>
  <c r="R242" i="6"/>
  <c r="T246" i="6"/>
  <c r="R246" i="6"/>
  <c r="T250" i="6"/>
  <c r="R250" i="6"/>
  <c r="T254" i="6"/>
  <c r="R254" i="6"/>
  <c r="T258" i="6"/>
  <c r="R258" i="6"/>
  <c r="T262" i="6"/>
  <c r="R262" i="6"/>
  <c r="T266" i="6"/>
  <c r="R266" i="6"/>
  <c r="T270" i="6"/>
  <c r="R270" i="6"/>
  <c r="T274" i="6"/>
  <c r="R274" i="6"/>
  <c r="T278" i="6"/>
  <c r="R278" i="6"/>
  <c r="Q282" i="6"/>
  <c r="T282" i="6"/>
  <c r="R282" i="6"/>
  <c r="Q286" i="6"/>
  <c r="T286" i="6"/>
  <c r="R286" i="6"/>
  <c r="Q290" i="6"/>
  <c r="T290" i="6"/>
  <c r="R290" i="6"/>
  <c r="Q294" i="6"/>
  <c r="T294" i="6"/>
  <c r="R294" i="6"/>
  <c r="Q298" i="6"/>
  <c r="T298" i="6"/>
  <c r="R298" i="6"/>
  <c r="T302" i="6"/>
  <c r="R302" i="6"/>
  <c r="T306" i="6"/>
  <c r="R306" i="6"/>
  <c r="Q310" i="6"/>
  <c r="T310" i="6"/>
  <c r="R310" i="6"/>
  <c r="Q314" i="6"/>
  <c r="T314" i="6"/>
  <c r="R314" i="6"/>
  <c r="Q319" i="6"/>
  <c r="T319" i="6"/>
  <c r="R319" i="6"/>
  <c r="T323" i="6"/>
  <c r="R323" i="6"/>
  <c r="T327" i="6"/>
  <c r="R327" i="6"/>
  <c r="T331" i="6"/>
  <c r="R331" i="6"/>
  <c r="T335" i="6"/>
  <c r="R335" i="6"/>
  <c r="Q339" i="6"/>
  <c r="T339" i="6"/>
  <c r="R339" i="6"/>
  <c r="T343" i="6"/>
  <c r="R343" i="6"/>
  <c r="P3" i="6"/>
  <c r="Q3" i="6"/>
  <c r="P107" i="6"/>
  <c r="Q107" i="6"/>
  <c r="P84" i="6"/>
  <c r="Q84" i="6"/>
  <c r="P96" i="6"/>
  <c r="Q96" i="6"/>
  <c r="P104" i="6"/>
  <c r="Q104" i="6"/>
  <c r="Q108" i="6"/>
  <c r="Q120" i="6"/>
  <c r="Q128" i="6"/>
  <c r="Q132" i="6"/>
  <c r="Q136" i="6"/>
  <c r="Q140" i="6"/>
  <c r="P148" i="6"/>
  <c r="Q148" i="6"/>
  <c r="Q152" i="6"/>
  <c r="U152" i="6" s="1"/>
  <c r="Q168" i="6"/>
  <c r="P184" i="6"/>
  <c r="Q184" i="6"/>
  <c r="Q188" i="6"/>
  <c r="Q208" i="6"/>
  <c r="Q232" i="6"/>
  <c r="Q252" i="6"/>
  <c r="U252" i="6" s="1"/>
  <c r="Q260" i="6"/>
  <c r="Q268" i="6"/>
  <c r="U268" i="6" s="1"/>
  <c r="Q276" i="6"/>
  <c r="Q292" i="6"/>
  <c r="P296" i="6"/>
  <c r="Q296" i="6"/>
  <c r="P304" i="6"/>
  <c r="Q304" i="6"/>
  <c r="Q325" i="6"/>
  <c r="Q329" i="6"/>
  <c r="O83" i="6"/>
  <c r="Q83" i="6"/>
  <c r="Q346" i="6"/>
  <c r="U346" i="6" s="1"/>
  <c r="Q354" i="6"/>
  <c r="P358" i="6"/>
  <c r="Q358" i="6"/>
  <c r="P4" i="6"/>
  <c r="Q4" i="6"/>
  <c r="Q16" i="6"/>
  <c r="P20" i="6"/>
  <c r="Q20" i="6"/>
  <c r="P24" i="6"/>
  <c r="Q24" i="6"/>
  <c r="O36" i="6"/>
  <c r="Q36" i="6"/>
  <c r="P44" i="6"/>
  <c r="Q44" i="6"/>
  <c r="Q60" i="6"/>
  <c r="Q64" i="6"/>
  <c r="Q68" i="6"/>
  <c r="Q80" i="6"/>
  <c r="Q220" i="6"/>
  <c r="P240" i="6"/>
  <c r="Q240" i="6"/>
  <c r="Q256" i="6"/>
  <c r="Q264" i="6"/>
  <c r="Q280" i="6"/>
  <c r="Q308" i="6"/>
  <c r="P316" i="6"/>
  <c r="Q316" i="6"/>
  <c r="Q321" i="6"/>
  <c r="Q46" i="6"/>
  <c r="P258" i="6"/>
  <c r="Q258" i="6"/>
  <c r="P306" i="6"/>
  <c r="Q306" i="6"/>
  <c r="Q311" i="6"/>
  <c r="Q347" i="6"/>
  <c r="Q359" i="6"/>
  <c r="U359" i="6" s="1"/>
  <c r="Q53" i="6"/>
  <c r="Q93" i="6"/>
  <c r="Q101" i="6"/>
  <c r="P133" i="6"/>
  <c r="Q133" i="6"/>
  <c r="P145" i="6"/>
  <c r="Q145" i="6"/>
  <c r="P197" i="6"/>
  <c r="Q197" i="6"/>
  <c r="Q225" i="6"/>
  <c r="Q233" i="6"/>
  <c r="Q253" i="6"/>
  <c r="U253" i="6" s="1"/>
  <c r="Q257" i="6"/>
  <c r="Q265" i="6"/>
  <c r="Q273" i="6"/>
  <c r="Q281" i="6"/>
  <c r="U281" i="6" s="1"/>
  <c r="Q317" i="6"/>
  <c r="Q322" i="6"/>
  <c r="Q342" i="6"/>
  <c r="U342" i="6" s="1"/>
  <c r="Q66" i="6"/>
  <c r="Q70" i="6"/>
  <c r="P74" i="6"/>
  <c r="Q74" i="6"/>
  <c r="Q78" i="6"/>
  <c r="Q98" i="6"/>
  <c r="Q102" i="6"/>
  <c r="Q114" i="6"/>
  <c r="Q142" i="6"/>
  <c r="U142" i="6" s="1"/>
  <c r="Q150" i="6"/>
  <c r="Q154" i="6"/>
  <c r="Q158" i="6"/>
  <c r="Q194" i="6"/>
  <c r="Q202" i="6"/>
  <c r="Q222" i="6"/>
  <c r="P230" i="6"/>
  <c r="Q230" i="6"/>
  <c r="Q234" i="6"/>
  <c r="Q238" i="6"/>
  <c r="P242" i="6"/>
  <c r="Q242" i="6"/>
  <c r="Q246" i="6"/>
  <c r="Q254" i="6"/>
  <c r="U254" i="6" s="1"/>
  <c r="Q262" i="6"/>
  <c r="U262" i="6" s="1"/>
  <c r="Q266" i="6"/>
  <c r="U266" i="6" s="1"/>
  <c r="Q270" i="6"/>
  <c r="U270" i="6" s="1"/>
  <c r="Q274" i="6"/>
  <c r="Q278" i="6"/>
  <c r="U278" i="6" s="1"/>
  <c r="Q302" i="6"/>
  <c r="P323" i="6"/>
  <c r="Q323" i="6"/>
  <c r="P327" i="6"/>
  <c r="Q327" i="6"/>
  <c r="Q331" i="6"/>
  <c r="P335" i="6"/>
  <c r="Q335" i="6"/>
  <c r="Q343" i="6"/>
  <c r="U343" i="6" s="1"/>
  <c r="P198" i="6"/>
  <c r="Q279" i="6"/>
  <c r="Q363" i="6"/>
  <c r="U363" i="6" s="1"/>
  <c r="O41" i="6"/>
  <c r="Q41" i="6"/>
  <c r="Q69" i="6"/>
  <c r="Q113" i="6"/>
  <c r="P129" i="6"/>
  <c r="Q129" i="6"/>
  <c r="Q209" i="6"/>
  <c r="Q213" i="6"/>
  <c r="Q221" i="6"/>
  <c r="U221" i="6" s="1"/>
  <c r="Q261" i="6"/>
  <c r="U261" i="6" s="1"/>
  <c r="Q293" i="6"/>
  <c r="Q309" i="6"/>
  <c r="O115" i="6"/>
  <c r="Q115" i="6"/>
  <c r="P348" i="6"/>
  <c r="Q348" i="6"/>
  <c r="Q250" i="6"/>
  <c r="Q356" i="6"/>
  <c r="U356" i="6" s="1"/>
  <c r="Q345" i="6"/>
  <c r="Q349" i="6"/>
  <c r="U349" i="6" s="1"/>
  <c r="Q353" i="6"/>
  <c r="U353" i="6" s="1"/>
  <c r="Q357" i="6"/>
  <c r="U357" i="6" s="1"/>
  <c r="P7" i="6"/>
  <c r="Q7" i="6"/>
  <c r="Q15" i="6"/>
  <c r="U15" i="6" s="1"/>
  <c r="Q19" i="6"/>
  <c r="P27" i="6"/>
  <c r="Q27" i="6"/>
  <c r="P43" i="6"/>
  <c r="Q43" i="6"/>
  <c r="Q51" i="6"/>
  <c r="P59" i="6"/>
  <c r="Q59" i="6"/>
  <c r="Q87" i="6"/>
  <c r="Q95" i="6"/>
  <c r="P99" i="6"/>
  <c r="Q99" i="6"/>
  <c r="O103" i="6"/>
  <c r="Q103" i="6"/>
  <c r="P111" i="6"/>
  <c r="Q111" i="6"/>
  <c r="Q127" i="6"/>
  <c r="U127" i="6" s="1"/>
  <c r="O131" i="6"/>
  <c r="Q131" i="6"/>
  <c r="N143" i="6"/>
  <c r="Q147" i="6"/>
  <c r="P155" i="6"/>
  <c r="Q155" i="6"/>
  <c r="Q163" i="6"/>
  <c r="P167" i="6"/>
  <c r="Q167" i="6"/>
  <c r="Q175" i="6"/>
  <c r="P179" i="6"/>
  <c r="Q179" i="6"/>
  <c r="Q183" i="6"/>
  <c r="Q203" i="6"/>
  <c r="P211" i="6"/>
  <c r="Q211" i="6"/>
  <c r="Q227" i="6"/>
  <c r="Q231" i="6"/>
  <c r="Q235" i="6"/>
  <c r="Q239" i="6"/>
  <c r="Q243" i="6"/>
  <c r="Q251" i="6"/>
  <c r="Q255" i="6"/>
  <c r="Q263" i="6"/>
  <c r="Q267" i="6"/>
  <c r="Q275" i="6"/>
  <c r="Q283" i="6"/>
  <c r="Q291" i="6"/>
  <c r="Q324" i="6"/>
  <c r="Q332" i="6"/>
  <c r="P344" i="6"/>
  <c r="Q344" i="6"/>
  <c r="P82" i="6"/>
  <c r="O53" i="6"/>
  <c r="O111" i="6"/>
  <c r="P194" i="6"/>
  <c r="U194" i="6" s="1"/>
  <c r="P83" i="6"/>
  <c r="O102" i="6"/>
  <c r="P32" i="6"/>
  <c r="P117" i="6"/>
  <c r="P248" i="6"/>
  <c r="O48" i="6"/>
  <c r="P48" i="6"/>
  <c r="P144" i="6"/>
  <c r="P247" i="6"/>
  <c r="P271" i="6"/>
  <c r="P333" i="6"/>
  <c r="P350" i="6"/>
  <c r="P362" i="6"/>
  <c r="O92" i="6"/>
  <c r="O100" i="6"/>
  <c r="P100" i="6"/>
  <c r="P196" i="6"/>
  <c r="P200" i="6"/>
  <c r="P224" i="6"/>
  <c r="P228" i="6"/>
  <c r="P284" i="6"/>
  <c r="P288" i="6"/>
  <c r="P312" i="6"/>
  <c r="P341" i="6"/>
  <c r="P292" i="6"/>
  <c r="O47" i="6"/>
  <c r="P47" i="6"/>
  <c r="P361" i="6"/>
  <c r="U361" i="6" s="1"/>
  <c r="P239" i="6"/>
  <c r="P202" i="6"/>
  <c r="O202" i="6"/>
  <c r="P106" i="6"/>
  <c r="O71" i="6"/>
  <c r="P75" i="6"/>
  <c r="P151" i="6"/>
  <c r="U151" i="6" s="1"/>
  <c r="P187" i="6"/>
  <c r="P299" i="6"/>
  <c r="P69" i="6"/>
  <c r="P115" i="6"/>
  <c r="P175" i="6"/>
  <c r="P209" i="6"/>
  <c r="O106" i="6"/>
  <c r="P2" i="6"/>
  <c r="T2" i="6"/>
  <c r="P6" i="6"/>
  <c r="O14" i="6"/>
  <c r="P14" i="6"/>
  <c r="O18" i="6"/>
  <c r="P18" i="6"/>
  <c r="O26" i="6"/>
  <c r="P26" i="6"/>
  <c r="P54" i="6"/>
  <c r="P94" i="6"/>
  <c r="O110" i="6"/>
  <c r="P110" i="6"/>
  <c r="P122" i="6"/>
  <c r="O126" i="6"/>
  <c r="P126" i="6"/>
  <c r="O130" i="6"/>
  <c r="P130" i="6"/>
  <c r="P134" i="6"/>
  <c r="P146" i="6"/>
  <c r="P162" i="6"/>
  <c r="P166" i="6"/>
  <c r="P174" i="6"/>
  <c r="P178" i="6"/>
  <c r="P186" i="6"/>
  <c r="P206" i="6"/>
  <c r="P214" i="6"/>
  <c r="P298" i="6"/>
  <c r="P310" i="6"/>
  <c r="U310" i="6" s="1"/>
  <c r="P319" i="6"/>
  <c r="O23" i="6"/>
  <c r="P23" i="6"/>
  <c r="O63" i="6"/>
  <c r="P63" i="6"/>
  <c r="O79" i="6"/>
  <c r="P79" i="6"/>
  <c r="P91" i="6"/>
  <c r="P191" i="6"/>
  <c r="P195" i="6"/>
  <c r="P215" i="6"/>
  <c r="P295" i="6"/>
  <c r="P336" i="6"/>
  <c r="P5" i="6"/>
  <c r="O9" i="6"/>
  <c r="P9" i="6"/>
  <c r="O13" i="6"/>
  <c r="P13" i="6"/>
  <c r="O17" i="6"/>
  <c r="P17" i="6"/>
  <c r="O29" i="6"/>
  <c r="P29" i="6"/>
  <c r="P33" i="6"/>
  <c r="P45" i="6"/>
  <c r="O45" i="6"/>
  <c r="P49" i="6"/>
  <c r="P57" i="6"/>
  <c r="O57" i="6"/>
  <c r="P61" i="6"/>
  <c r="P65" i="6"/>
  <c r="P73" i="6"/>
  <c r="P77" i="6"/>
  <c r="O85" i="6"/>
  <c r="P85" i="6"/>
  <c r="P89" i="6"/>
  <c r="O89" i="6"/>
  <c r="P97" i="6"/>
  <c r="P105" i="6"/>
  <c r="O109" i="6"/>
  <c r="P109" i="6"/>
  <c r="P121" i="6"/>
  <c r="P125" i="6"/>
  <c r="O137" i="6"/>
  <c r="P137" i="6"/>
  <c r="P141" i="6"/>
  <c r="P149" i="6"/>
  <c r="P153" i="6"/>
  <c r="P157" i="6"/>
  <c r="O161" i="6"/>
  <c r="P161" i="6"/>
  <c r="P165" i="6"/>
  <c r="P169" i="6"/>
  <c r="P177" i="6"/>
  <c r="P181" i="6"/>
  <c r="O185" i="6"/>
  <c r="P185" i="6"/>
  <c r="P189" i="6"/>
  <c r="P193" i="6"/>
  <c r="P201" i="6"/>
  <c r="P205" i="6"/>
  <c r="P229" i="6"/>
  <c r="P241" i="6"/>
  <c r="P249" i="6"/>
  <c r="P269" i="6"/>
  <c r="P277" i="6"/>
  <c r="P285" i="6"/>
  <c r="P305" i="6"/>
  <c r="P313" i="6"/>
  <c r="P326" i="6"/>
  <c r="P334" i="6"/>
  <c r="P338" i="6"/>
  <c r="O8" i="6"/>
  <c r="O28" i="6"/>
  <c r="O76" i="6"/>
  <c r="P156" i="6"/>
  <c r="P164" i="6"/>
  <c r="P244" i="6"/>
  <c r="P28" i="6"/>
  <c r="P321" i="6"/>
  <c r="O119" i="6"/>
  <c r="O39" i="6"/>
  <c r="O11" i="6"/>
  <c r="O52" i="6"/>
  <c r="P10" i="6"/>
  <c r="P303" i="6"/>
  <c r="P340" i="6"/>
  <c r="P170" i="6"/>
  <c r="P337" i="6"/>
  <c r="P236" i="6"/>
  <c r="P245" i="6"/>
  <c r="P182" i="6"/>
  <c r="P216" i="6"/>
  <c r="P204" i="6"/>
  <c r="P34" i="6"/>
  <c r="P171" i="6"/>
  <c r="P351" i="6"/>
  <c r="P217" i="6"/>
  <c r="P173" i="6"/>
  <c r="P339" i="6"/>
  <c r="P210" i="6"/>
  <c r="P294" i="6"/>
  <c r="P315" i="6"/>
  <c r="P300" i="6"/>
  <c r="P352" i="6"/>
  <c r="P160" i="6"/>
  <c r="O64" i="6"/>
  <c r="P25" i="6"/>
  <c r="O133" i="6"/>
  <c r="P237" i="6"/>
  <c r="P289" i="6"/>
  <c r="P297" i="6"/>
  <c r="P301" i="6"/>
  <c r="P330" i="6"/>
  <c r="P329" i="6"/>
  <c r="P46" i="6"/>
  <c r="P76" i="6"/>
  <c r="P64" i="6"/>
  <c r="P39" i="6"/>
  <c r="P317" i="6"/>
  <c r="P53" i="6"/>
  <c r="P52" i="6"/>
  <c r="P19" i="6"/>
  <c r="P293" i="6"/>
  <c r="P154" i="6"/>
  <c r="U154" i="6" s="1"/>
  <c r="P322" i="6"/>
  <c r="O329" i="6"/>
  <c r="O58" i="6"/>
  <c r="P58" i="6"/>
  <c r="O259" i="6"/>
  <c r="P259" i="6"/>
  <c r="O67" i="6"/>
  <c r="P67" i="6"/>
  <c r="P22" i="6"/>
  <c r="P180" i="6"/>
  <c r="P307" i="6"/>
  <c r="P190" i="6"/>
  <c r="P219" i="6"/>
  <c r="P192" i="6"/>
  <c r="P50" i="6"/>
  <c r="P212" i="6"/>
  <c r="P320" i="6"/>
  <c r="P314" i="6"/>
  <c r="U314" i="6" s="1"/>
  <c r="P172" i="6"/>
  <c r="P286" i="6"/>
  <c r="U286" i="6" s="1"/>
  <c r="P159" i="6"/>
  <c r="P328" i="6"/>
  <c r="U328" i="6" s="1"/>
  <c r="O46" i="6"/>
  <c r="O317" i="6"/>
  <c r="O140" i="6"/>
  <c r="O16" i="6"/>
  <c r="P87" i="6"/>
  <c r="P302" i="6"/>
  <c r="P120" i="6"/>
  <c r="P60" i="6"/>
  <c r="P243" i="6"/>
  <c r="P183" i="6"/>
  <c r="P114" i="6"/>
  <c r="P360" i="6"/>
  <c r="P30" i="6"/>
  <c r="P62" i="6"/>
  <c r="O82" i="6"/>
  <c r="O86" i="6"/>
  <c r="O118" i="6"/>
  <c r="O198" i="6"/>
  <c r="P218" i="6"/>
  <c r="P226" i="6"/>
  <c r="P282" i="6"/>
  <c r="P290" i="6"/>
  <c r="P132" i="6"/>
  <c r="P41" i="6"/>
  <c r="P102" i="6"/>
  <c r="P86" i="6"/>
  <c r="P36" i="6"/>
  <c r="P140" i="6"/>
  <c r="P16" i="6"/>
  <c r="P103" i="6"/>
  <c r="P93" i="6"/>
  <c r="P108" i="6"/>
  <c r="O132" i="6"/>
  <c r="O3" i="6"/>
  <c r="O44" i="6"/>
  <c r="O107" i="6"/>
  <c r="P72" i="6"/>
  <c r="P139" i="6"/>
  <c r="P176" i="6"/>
  <c r="O59" i="6"/>
  <c r="O104" i="6"/>
  <c r="O101" i="6"/>
  <c r="O20" i="6"/>
  <c r="P136" i="6"/>
  <c r="P311" i="6"/>
  <c r="P168" i="6"/>
  <c r="P188" i="6"/>
  <c r="P70" i="6"/>
  <c r="P324" i="6"/>
  <c r="P35" i="6"/>
  <c r="O99" i="6"/>
  <c r="P123" i="6"/>
  <c r="O135" i="6"/>
  <c r="P199" i="6"/>
  <c r="P207" i="6"/>
  <c r="P287" i="6"/>
  <c r="P135" i="6"/>
  <c r="P119" i="6"/>
  <c r="P92" i="6"/>
  <c r="P8" i="6"/>
  <c r="P101" i="6"/>
  <c r="P11" i="6"/>
  <c r="P131" i="6"/>
  <c r="P118" i="6"/>
  <c r="P71" i="6"/>
  <c r="P291" i="6"/>
  <c r="P128" i="6"/>
  <c r="P203" i="6"/>
  <c r="O12" i="6"/>
  <c r="P12" i="6"/>
  <c r="O68" i="6"/>
  <c r="P68" i="6"/>
  <c r="O84" i="6"/>
  <c r="U84" i="6" s="1"/>
  <c r="O96" i="6"/>
  <c r="P272" i="6"/>
  <c r="U272" i="6" s="1"/>
  <c r="O98" i="6"/>
  <c r="O69" i="6"/>
  <c r="O175" i="6"/>
  <c r="P238" i="6"/>
  <c r="P227" i="6"/>
  <c r="P246" i="6"/>
  <c r="P51" i="6"/>
  <c r="P332" i="6"/>
  <c r="P208" i="6"/>
  <c r="P308" i="6"/>
  <c r="P78" i="6"/>
  <c r="U365" i="5"/>
  <c r="Q365" i="5"/>
  <c r="U359" i="5"/>
  <c r="Q359" i="5"/>
  <c r="V359" i="5" s="1"/>
  <c r="P143" i="6" l="1"/>
  <c r="T143" i="6"/>
  <c r="R143" i="6"/>
  <c r="U87" i="6"/>
  <c r="U321" i="6"/>
  <c r="U309" i="6"/>
  <c r="U213" i="6"/>
  <c r="U158" i="6"/>
  <c r="U273" i="6"/>
  <c r="U347" i="6"/>
  <c r="U264" i="6"/>
  <c r="V365" i="5"/>
  <c r="U208" i="6"/>
  <c r="U174" i="6"/>
  <c r="U134" i="6"/>
  <c r="U95" i="6"/>
  <c r="U345" i="6"/>
  <c r="U274" i="6"/>
  <c r="U222" i="6"/>
  <c r="U265" i="6"/>
  <c r="U80" i="6"/>
  <c r="U331" i="6"/>
  <c r="U234" i="6"/>
  <c r="U312" i="6"/>
  <c r="U284" i="6"/>
  <c r="U196" i="6"/>
  <c r="U283" i="6"/>
  <c r="U267" i="6"/>
  <c r="U255" i="6"/>
  <c r="U235" i="6"/>
  <c r="U238" i="6"/>
  <c r="U118" i="6"/>
  <c r="U82" i="6"/>
  <c r="U212" i="6"/>
  <c r="U192" i="6"/>
  <c r="U190" i="6"/>
  <c r="U180" i="6"/>
  <c r="U293" i="6"/>
  <c r="U237" i="6"/>
  <c r="U25" i="6"/>
  <c r="U177" i="6"/>
  <c r="U165" i="6"/>
  <c r="U125" i="6"/>
  <c r="U49" i="6"/>
  <c r="U32" i="6"/>
  <c r="U135" i="6"/>
  <c r="U139" i="6"/>
  <c r="U3" i="6"/>
  <c r="U352" i="6"/>
  <c r="U173" i="6"/>
  <c r="U351" i="6"/>
  <c r="U245" i="6"/>
  <c r="U337" i="6"/>
  <c r="U340" i="6"/>
  <c r="U244" i="6"/>
  <c r="U338" i="6"/>
  <c r="U326" i="6"/>
  <c r="U305" i="6"/>
  <c r="U201" i="6"/>
  <c r="U189" i="6"/>
  <c r="U157" i="6"/>
  <c r="U97" i="6"/>
  <c r="U77" i="6"/>
  <c r="U65" i="6"/>
  <c r="U33" i="6"/>
  <c r="U336" i="6"/>
  <c r="U215" i="6"/>
  <c r="U191" i="6"/>
  <c r="U275" i="6"/>
  <c r="U263" i="6"/>
  <c r="U251" i="6"/>
  <c r="U231" i="6"/>
  <c r="U163" i="6"/>
  <c r="U147" i="6"/>
  <c r="U209" i="6"/>
  <c r="U7" i="6"/>
  <c r="U316" i="6"/>
  <c r="U36" i="6"/>
  <c r="U4" i="6"/>
  <c r="U296" i="6"/>
  <c r="U148" i="6"/>
  <c r="U324" i="6"/>
  <c r="U114" i="6"/>
  <c r="U53" i="6"/>
  <c r="U257" i="6"/>
  <c r="U233" i="6"/>
  <c r="U19" i="6"/>
  <c r="U246" i="6"/>
  <c r="U59" i="6"/>
  <c r="U322" i="6"/>
  <c r="U227" i="6"/>
  <c r="U98" i="6"/>
  <c r="U68" i="6"/>
  <c r="U203" i="6"/>
  <c r="U123" i="6"/>
  <c r="U188" i="6"/>
  <c r="U176" i="6"/>
  <c r="U44" i="6"/>
  <c r="U132" i="6"/>
  <c r="U290" i="6"/>
  <c r="U62" i="6"/>
  <c r="U360" i="6"/>
  <c r="U243" i="6"/>
  <c r="U46" i="6"/>
  <c r="U58" i="6"/>
  <c r="U289" i="6"/>
  <c r="U294" i="6"/>
  <c r="U339" i="6"/>
  <c r="U204" i="6"/>
  <c r="U182" i="6"/>
  <c r="U303" i="6"/>
  <c r="U52" i="6"/>
  <c r="U39" i="6"/>
  <c r="U76" i="6"/>
  <c r="U8" i="6"/>
  <c r="U334" i="6"/>
  <c r="U285" i="6"/>
  <c r="U269" i="6"/>
  <c r="U241" i="6"/>
  <c r="U205" i="6"/>
  <c r="U193" i="6"/>
  <c r="U181" i="6"/>
  <c r="U169" i="6"/>
  <c r="U153" i="6"/>
  <c r="U141" i="6"/>
  <c r="U105" i="6"/>
  <c r="U89" i="6"/>
  <c r="U85" i="6"/>
  <c r="U73" i="6"/>
  <c r="U45" i="6"/>
  <c r="U17" i="6"/>
  <c r="U5" i="6"/>
  <c r="U295" i="6"/>
  <c r="U195" i="6"/>
  <c r="U79" i="6"/>
  <c r="U319" i="6"/>
  <c r="U298" i="6"/>
  <c r="U206" i="6"/>
  <c r="U130" i="6"/>
  <c r="U110" i="6"/>
  <c r="U54" i="6"/>
  <c r="U26" i="6"/>
  <c r="U187" i="6"/>
  <c r="U75" i="6"/>
  <c r="U341" i="6"/>
  <c r="U100" i="6"/>
  <c r="U247" i="6"/>
  <c r="U20" i="6"/>
  <c r="U306" i="6"/>
  <c r="U83" i="6"/>
  <c r="U332" i="6"/>
  <c r="U199" i="6"/>
  <c r="U168" i="6"/>
  <c r="U108" i="6"/>
  <c r="U16" i="6"/>
  <c r="U259" i="6"/>
  <c r="U160" i="6"/>
  <c r="U217" i="6"/>
  <c r="U170" i="6"/>
  <c r="U164" i="6"/>
  <c r="U161" i="6"/>
  <c r="U106" i="6"/>
  <c r="U47" i="6"/>
  <c r="U117" i="6"/>
  <c r="U102" i="6"/>
  <c r="U131" i="6"/>
  <c r="U27" i="6"/>
  <c r="U348" i="6"/>
  <c r="U129" i="6"/>
  <c r="U327" i="6"/>
  <c r="U197" i="6"/>
  <c r="U78" i="6"/>
  <c r="U175" i="6"/>
  <c r="U99" i="6"/>
  <c r="U311" i="6"/>
  <c r="U107" i="6"/>
  <c r="U93" i="6"/>
  <c r="U282" i="6"/>
  <c r="U120" i="6"/>
  <c r="U330" i="6"/>
  <c r="U297" i="6"/>
  <c r="U11" i="6"/>
  <c r="U119" i="6"/>
  <c r="U28" i="6"/>
  <c r="U185" i="6"/>
  <c r="U109" i="6"/>
  <c r="U57" i="6"/>
  <c r="U9" i="6"/>
  <c r="U63" i="6"/>
  <c r="U23" i="6"/>
  <c r="U214" i="6"/>
  <c r="U186" i="6"/>
  <c r="U162" i="6"/>
  <c r="U122" i="6"/>
  <c r="U18" i="6"/>
  <c r="U14" i="6"/>
  <c r="U2" i="6"/>
  <c r="U71" i="6"/>
  <c r="U292" i="6"/>
  <c r="U224" i="6"/>
  <c r="U92" i="6"/>
  <c r="U350" i="6"/>
  <c r="U271" i="6"/>
  <c r="U144" i="6"/>
  <c r="U250" i="6"/>
  <c r="U113" i="6"/>
  <c r="U150" i="6"/>
  <c r="U66" i="6"/>
  <c r="U225" i="6"/>
  <c r="U258" i="6"/>
  <c r="U240" i="6"/>
  <c r="U24" i="6"/>
  <c r="U358" i="6"/>
  <c r="U304" i="6"/>
  <c r="U184" i="6"/>
  <c r="U128" i="6"/>
  <c r="U287" i="6"/>
  <c r="U35" i="6"/>
  <c r="U101" i="6"/>
  <c r="U72" i="6"/>
  <c r="U60" i="6"/>
  <c r="U300" i="6"/>
  <c r="U171" i="6"/>
  <c r="U236" i="6"/>
  <c r="U313" i="6"/>
  <c r="U61" i="6"/>
  <c r="U29" i="6"/>
  <c r="U91" i="6"/>
  <c r="U239" i="6"/>
  <c r="U48" i="6"/>
  <c r="U111" i="6"/>
  <c r="U211" i="6"/>
  <c r="U335" i="6"/>
  <c r="U242" i="6"/>
  <c r="U51" i="6"/>
  <c r="U12" i="6"/>
  <c r="U104" i="6"/>
  <c r="U218" i="6"/>
  <c r="U30" i="6"/>
  <c r="U140" i="6"/>
  <c r="U67" i="6"/>
  <c r="U329" i="6"/>
  <c r="U308" i="6"/>
  <c r="U69" i="6"/>
  <c r="U96" i="6"/>
  <c r="U291" i="6"/>
  <c r="U207" i="6"/>
  <c r="U70" i="6"/>
  <c r="U136" i="6"/>
  <c r="U226" i="6"/>
  <c r="U198" i="6"/>
  <c r="U86" i="6"/>
  <c r="U183" i="6"/>
  <c r="U302" i="6"/>
  <c r="U317" i="6"/>
  <c r="U159" i="6"/>
  <c r="U172" i="6"/>
  <c r="U320" i="6"/>
  <c r="U50" i="6"/>
  <c r="U219" i="6"/>
  <c r="U307" i="6"/>
  <c r="U22" i="6"/>
  <c r="U301" i="6"/>
  <c r="U133" i="6"/>
  <c r="U64" i="6"/>
  <c r="U315" i="6"/>
  <c r="U210" i="6"/>
  <c r="U34" i="6"/>
  <c r="U216" i="6"/>
  <c r="U10" i="6"/>
  <c r="U156" i="6"/>
  <c r="U277" i="6"/>
  <c r="U249" i="6"/>
  <c r="U229" i="6"/>
  <c r="U149" i="6"/>
  <c r="U137" i="6"/>
  <c r="U121" i="6"/>
  <c r="U13" i="6"/>
  <c r="U178" i="6"/>
  <c r="U166" i="6"/>
  <c r="U146" i="6"/>
  <c r="U126" i="6"/>
  <c r="U94" i="6"/>
  <c r="U6" i="6"/>
  <c r="U299" i="6"/>
  <c r="U202" i="6"/>
  <c r="U288" i="6"/>
  <c r="U228" i="6"/>
  <c r="U200" i="6"/>
  <c r="U362" i="6"/>
  <c r="U333" i="6"/>
  <c r="U248" i="6"/>
  <c r="U344" i="6"/>
  <c r="U179" i="6"/>
  <c r="U167" i="6"/>
  <c r="U155" i="6"/>
  <c r="Q143" i="6"/>
  <c r="U103" i="6"/>
  <c r="U43" i="6"/>
  <c r="U115" i="6"/>
  <c r="U41" i="6"/>
  <c r="U279" i="6"/>
  <c r="U323" i="6"/>
  <c r="U230" i="6"/>
  <c r="U74" i="6"/>
  <c r="U145" i="6"/>
  <c r="U280" i="6"/>
  <c r="U256" i="6"/>
  <c r="U220" i="6"/>
  <c r="U354" i="6"/>
  <c r="U325" i="6"/>
  <c r="U276" i="6"/>
  <c r="U260" i="6"/>
  <c r="U232" i="6"/>
  <c r="N31" i="6"/>
  <c r="N223" i="6"/>
  <c r="N138" i="6"/>
  <c r="N124" i="6"/>
  <c r="N116" i="6"/>
  <c r="N18" i="5"/>
  <c r="N112" i="6"/>
  <c r="N90" i="6"/>
  <c r="N88" i="6"/>
  <c r="N81" i="6"/>
  <c r="N55" i="6"/>
  <c r="N42" i="6"/>
  <c r="N40" i="6"/>
  <c r="N38" i="6"/>
  <c r="N37" i="6"/>
  <c r="N21" i="6"/>
  <c r="N142" i="5"/>
  <c r="N301" i="5"/>
  <c r="N243" i="5"/>
  <c r="N240" i="5"/>
  <c r="N263" i="5"/>
  <c r="N251" i="5"/>
  <c r="N244" i="5"/>
  <c r="N124" i="5"/>
  <c r="N367" i="5"/>
  <c r="N366" i="5"/>
  <c r="N246" i="5"/>
  <c r="N241" i="5"/>
  <c r="N231" i="5"/>
  <c r="N357" i="5"/>
  <c r="N119" i="5"/>
  <c r="N290" i="5"/>
  <c r="N287" i="5"/>
  <c r="N280" i="5"/>
  <c r="N278" i="5"/>
  <c r="N265" i="5"/>
  <c r="N230" i="5"/>
  <c r="N355" i="5"/>
  <c r="N300" i="5"/>
  <c r="N131" i="5"/>
  <c r="N121" i="5"/>
  <c r="N323" i="5"/>
  <c r="N285" i="5"/>
  <c r="N272" i="5"/>
  <c r="N249" i="5"/>
  <c r="N352" i="5"/>
  <c r="N227" i="5"/>
  <c r="N257" i="5"/>
  <c r="N92" i="5"/>
  <c r="N41" i="5"/>
  <c r="N370" i="5"/>
  <c r="N215" i="5"/>
  <c r="N322" i="5"/>
  <c r="N310" i="5"/>
  <c r="N302" i="5"/>
  <c r="N229" i="5"/>
  <c r="N218" i="5"/>
  <c r="N217" i="5"/>
  <c r="N199" i="5"/>
  <c r="N139" i="5"/>
  <c r="N135" i="5"/>
  <c r="N107" i="5"/>
  <c r="N49" i="5"/>
  <c r="N328" i="5"/>
  <c r="N118" i="5"/>
  <c r="N68" i="5"/>
  <c r="N356" i="5"/>
  <c r="N299" i="5"/>
  <c r="N294" i="5"/>
  <c r="N348" i="5"/>
  <c r="N336" i="5"/>
  <c r="N64" i="5"/>
  <c r="N99" i="5"/>
  <c r="N351" i="5"/>
  <c r="N23" i="5"/>
  <c r="N295" i="5"/>
  <c r="N109" i="5"/>
  <c r="N146" i="5"/>
  <c r="N27" i="5"/>
  <c r="N14" i="5"/>
  <c r="N9" i="5"/>
  <c r="N15" i="5"/>
  <c r="N10" i="5"/>
  <c r="N260" i="5"/>
  <c r="N103" i="5"/>
  <c r="N128" i="5"/>
  <c r="N70" i="5"/>
  <c r="N205" i="5"/>
  <c r="N364" i="5"/>
  <c r="N217" i="4"/>
  <c r="I214" i="4"/>
  <c r="N214" i="4" s="1"/>
  <c r="I242" i="4"/>
  <c r="N242" i="4" s="1"/>
  <c r="S9" i="5" l="1"/>
  <c r="R9" i="5"/>
  <c r="S99" i="5"/>
  <c r="R99" i="5"/>
  <c r="S118" i="5"/>
  <c r="R118" i="5"/>
  <c r="S135" i="5"/>
  <c r="R135" i="5"/>
  <c r="S218" i="5"/>
  <c r="R218" i="5"/>
  <c r="S322" i="5"/>
  <c r="R322" i="5"/>
  <c r="S92" i="5"/>
  <c r="R92" i="5"/>
  <c r="S249" i="5"/>
  <c r="R249" i="5"/>
  <c r="S121" i="5"/>
  <c r="R121" i="5"/>
  <c r="S230" i="5"/>
  <c r="R230" i="5"/>
  <c r="S287" i="5"/>
  <c r="R287" i="5"/>
  <c r="S231" i="5"/>
  <c r="R231" i="5"/>
  <c r="S367" i="5"/>
  <c r="R367" i="5"/>
  <c r="S263" i="5"/>
  <c r="R263" i="5"/>
  <c r="S142" i="5"/>
  <c r="R142" i="5"/>
  <c r="Q40" i="6"/>
  <c r="T40" i="6"/>
  <c r="R40" i="6"/>
  <c r="Q88" i="6"/>
  <c r="T88" i="6"/>
  <c r="R88" i="6"/>
  <c r="Q116" i="6"/>
  <c r="T116" i="6"/>
  <c r="R116" i="6"/>
  <c r="Q31" i="6"/>
  <c r="T31" i="6"/>
  <c r="R31" i="6"/>
  <c r="S64" i="5"/>
  <c r="R64" i="5"/>
  <c r="S229" i="5"/>
  <c r="R229" i="5"/>
  <c r="S272" i="5"/>
  <c r="R272" i="5"/>
  <c r="S131" i="5"/>
  <c r="R131" i="5"/>
  <c r="S265" i="5"/>
  <c r="R265" i="5"/>
  <c r="S290" i="5"/>
  <c r="R290" i="5"/>
  <c r="S241" i="5"/>
  <c r="R241" i="5"/>
  <c r="S124" i="5"/>
  <c r="R124" i="5"/>
  <c r="S240" i="5"/>
  <c r="R240" i="5"/>
  <c r="Q21" i="6"/>
  <c r="T21" i="6"/>
  <c r="R21" i="6"/>
  <c r="Q42" i="6"/>
  <c r="T42" i="6"/>
  <c r="R42" i="6"/>
  <c r="Q90" i="6"/>
  <c r="T90" i="6"/>
  <c r="R90" i="6"/>
  <c r="Q124" i="6"/>
  <c r="T124" i="6"/>
  <c r="R124" i="6"/>
  <c r="S103" i="5"/>
  <c r="R103" i="5"/>
  <c r="T242" i="4"/>
  <c r="S242" i="4"/>
  <c r="S260" i="5"/>
  <c r="R260" i="5"/>
  <c r="S295" i="5"/>
  <c r="R295" i="5"/>
  <c r="S328" i="5"/>
  <c r="R328" i="5"/>
  <c r="S215" i="5"/>
  <c r="R215" i="5"/>
  <c r="T214" i="4"/>
  <c r="S214" i="4"/>
  <c r="S70" i="5"/>
  <c r="R70" i="5"/>
  <c r="S10" i="5"/>
  <c r="R10" i="5"/>
  <c r="S27" i="5"/>
  <c r="R27" i="5"/>
  <c r="S23" i="5"/>
  <c r="R23" i="5"/>
  <c r="S336" i="5"/>
  <c r="R336" i="5"/>
  <c r="S356" i="5"/>
  <c r="R356" i="5"/>
  <c r="S49" i="5"/>
  <c r="R49" i="5"/>
  <c r="S199" i="5"/>
  <c r="R199" i="5"/>
  <c r="S302" i="5"/>
  <c r="R302" i="5"/>
  <c r="S370" i="5"/>
  <c r="R370" i="5"/>
  <c r="S227" i="5"/>
  <c r="R227" i="5"/>
  <c r="S285" i="5"/>
  <c r="R285" i="5"/>
  <c r="S300" i="5"/>
  <c r="R300" i="5"/>
  <c r="S278" i="5"/>
  <c r="R278" i="5"/>
  <c r="S119" i="5"/>
  <c r="R119" i="5"/>
  <c r="S246" i="5"/>
  <c r="R246" i="5"/>
  <c r="S244" i="5"/>
  <c r="R244" i="5"/>
  <c r="S243" i="5"/>
  <c r="R243" i="5"/>
  <c r="Q37" i="6"/>
  <c r="T37" i="6"/>
  <c r="R37" i="6"/>
  <c r="Q55" i="6"/>
  <c r="T55" i="6"/>
  <c r="R55" i="6"/>
  <c r="Q112" i="6"/>
  <c r="T112" i="6"/>
  <c r="R112" i="6"/>
  <c r="Q138" i="6"/>
  <c r="T138" i="6"/>
  <c r="R138" i="6"/>
  <c r="S364" i="5"/>
  <c r="R364" i="5"/>
  <c r="S109" i="5"/>
  <c r="R109" i="5"/>
  <c r="S294" i="5"/>
  <c r="R294" i="5"/>
  <c r="S205" i="5"/>
  <c r="R205" i="5"/>
  <c r="S14" i="5"/>
  <c r="R14" i="5"/>
  <c r="S299" i="5"/>
  <c r="R299" i="5"/>
  <c r="S139" i="5"/>
  <c r="R139" i="5"/>
  <c r="S257" i="5"/>
  <c r="R257" i="5"/>
  <c r="T217" i="4"/>
  <c r="S217" i="4"/>
  <c r="S128" i="5"/>
  <c r="R128" i="5"/>
  <c r="S15" i="5"/>
  <c r="R15" i="5"/>
  <c r="S146" i="5"/>
  <c r="R146" i="5"/>
  <c r="S351" i="5"/>
  <c r="R351" i="5"/>
  <c r="S348" i="5"/>
  <c r="R348" i="5"/>
  <c r="S68" i="5"/>
  <c r="R68" i="5"/>
  <c r="S107" i="5"/>
  <c r="R107" i="5"/>
  <c r="S217" i="5"/>
  <c r="R217" i="5"/>
  <c r="S310" i="5"/>
  <c r="R310" i="5"/>
  <c r="S41" i="5"/>
  <c r="R41" i="5"/>
  <c r="S352" i="5"/>
  <c r="R352" i="5"/>
  <c r="S323" i="5"/>
  <c r="R323" i="5"/>
  <c r="S355" i="5"/>
  <c r="R355" i="5"/>
  <c r="S280" i="5"/>
  <c r="R280" i="5"/>
  <c r="S357" i="5"/>
  <c r="R357" i="5"/>
  <c r="S366" i="5"/>
  <c r="R366" i="5"/>
  <c r="S251" i="5"/>
  <c r="R251" i="5"/>
  <c r="S301" i="5"/>
  <c r="R301" i="5"/>
  <c r="Q38" i="6"/>
  <c r="T38" i="6"/>
  <c r="R38" i="6"/>
  <c r="Q81" i="6"/>
  <c r="T81" i="6"/>
  <c r="R81" i="6"/>
  <c r="S18" i="5"/>
  <c r="R18" i="5"/>
  <c r="Q223" i="6"/>
  <c r="T223" i="6"/>
  <c r="R223" i="6"/>
  <c r="U143" i="6"/>
  <c r="R214" i="4"/>
  <c r="V214" i="4"/>
  <c r="R242" i="4"/>
  <c r="V242" i="4"/>
  <c r="R217" i="4"/>
  <c r="V217" i="4"/>
  <c r="P37" i="6"/>
  <c r="O37" i="6"/>
  <c r="P55" i="6"/>
  <c r="O55" i="6"/>
  <c r="O112" i="6"/>
  <c r="P112" i="6"/>
  <c r="O138" i="6"/>
  <c r="P138" i="6"/>
  <c r="P38" i="6"/>
  <c r="O38" i="6"/>
  <c r="P81" i="6"/>
  <c r="O81" i="6"/>
  <c r="P223" i="6"/>
  <c r="O223" i="6"/>
  <c r="P40" i="6"/>
  <c r="O40" i="6"/>
  <c r="P88" i="6"/>
  <c r="O88" i="6"/>
  <c r="O116" i="6"/>
  <c r="P116" i="6"/>
  <c r="P31" i="6"/>
  <c r="O31" i="6"/>
  <c r="P21" i="6"/>
  <c r="O21" i="6"/>
  <c r="O42" i="6"/>
  <c r="P42" i="6"/>
  <c r="O90" i="6"/>
  <c r="P90" i="6"/>
  <c r="O124" i="6"/>
  <c r="P124" i="6"/>
  <c r="U15" i="5"/>
  <c r="O15" i="5"/>
  <c r="P15" i="5"/>
  <c r="Q15" i="5"/>
  <c r="O146" i="5"/>
  <c r="Q146" i="5"/>
  <c r="U146" i="5"/>
  <c r="P146" i="5"/>
  <c r="Q348" i="5"/>
  <c r="U348" i="5"/>
  <c r="P348" i="5"/>
  <c r="V348" i="5" s="1"/>
  <c r="Q107" i="5"/>
  <c r="P107" i="5"/>
  <c r="U107" i="5"/>
  <c r="U310" i="5"/>
  <c r="Q310" i="5"/>
  <c r="P310" i="5"/>
  <c r="Q352" i="5"/>
  <c r="U352" i="5"/>
  <c r="P352" i="5"/>
  <c r="Q323" i="5"/>
  <c r="U323" i="5"/>
  <c r="P323" i="5"/>
  <c r="V323" i="5" s="1"/>
  <c r="Q280" i="5"/>
  <c r="U280" i="5"/>
  <c r="P280" i="5"/>
  <c r="U366" i="5"/>
  <c r="P366" i="5"/>
  <c r="V366" i="5" s="1"/>
  <c r="Q366" i="5"/>
  <c r="U301" i="5"/>
  <c r="Q301" i="5"/>
  <c r="V301" i="5" s="1"/>
  <c r="P103" i="5"/>
  <c r="V103" i="5" s="1"/>
  <c r="Q103" i="5"/>
  <c r="U103" i="5"/>
  <c r="O109" i="5"/>
  <c r="V109" i="5" s="1"/>
  <c r="U109" i="5"/>
  <c r="Q109" i="5"/>
  <c r="P109" i="5"/>
  <c r="Q99" i="5"/>
  <c r="U99" i="5"/>
  <c r="P99" i="5"/>
  <c r="Q118" i="5"/>
  <c r="U118" i="5"/>
  <c r="P118" i="5"/>
  <c r="V118" i="5" s="1"/>
  <c r="Q135" i="5"/>
  <c r="U135" i="5"/>
  <c r="P135" i="5"/>
  <c r="V135" i="5" s="1"/>
  <c r="Q322" i="5"/>
  <c r="U322" i="5"/>
  <c r="P322" i="5"/>
  <c r="U92" i="5"/>
  <c r="Q92" i="5"/>
  <c r="P92" i="5"/>
  <c r="Q121" i="5"/>
  <c r="P121" i="5"/>
  <c r="V121" i="5" s="1"/>
  <c r="U121" i="5"/>
  <c r="U287" i="5"/>
  <c r="P287" i="5"/>
  <c r="Q287" i="5"/>
  <c r="Q367" i="5"/>
  <c r="U367" i="5"/>
  <c r="P367" i="5"/>
  <c r="Q142" i="5"/>
  <c r="V142" i="5" s="1"/>
  <c r="U142" i="5"/>
  <c r="Q260" i="5"/>
  <c r="U260" i="5"/>
  <c r="P260" i="5"/>
  <c r="V260" i="5" s="1"/>
  <c r="O14" i="5"/>
  <c r="Q14" i="5"/>
  <c r="U14" i="5"/>
  <c r="P14" i="5"/>
  <c r="P64" i="5"/>
  <c r="V64" i="5" s="1"/>
  <c r="Q64" i="5"/>
  <c r="U64" i="5"/>
  <c r="Q70" i="5"/>
  <c r="U70" i="5"/>
  <c r="P70" i="5"/>
  <c r="O10" i="5"/>
  <c r="Q10" i="5"/>
  <c r="U10" i="5"/>
  <c r="P10" i="5"/>
  <c r="U27" i="5"/>
  <c r="P27" i="5"/>
  <c r="O27" i="5"/>
  <c r="V27" i="5" s="1"/>
  <c r="Q27" i="5"/>
  <c r="O23" i="5"/>
  <c r="P23" i="5"/>
  <c r="Q23" i="5"/>
  <c r="U23" i="5"/>
  <c r="Q336" i="5"/>
  <c r="U336" i="5"/>
  <c r="P336" i="5"/>
  <c r="V336" i="5" s="1"/>
  <c r="U356" i="5"/>
  <c r="Q356" i="5"/>
  <c r="P356" i="5"/>
  <c r="V356" i="5" s="1"/>
  <c r="U49" i="5"/>
  <c r="Q49" i="5"/>
  <c r="P49" i="5"/>
  <c r="Q199" i="5"/>
  <c r="U199" i="5"/>
  <c r="P199" i="5"/>
  <c r="Q302" i="5"/>
  <c r="P302" i="5"/>
  <c r="V302" i="5" s="1"/>
  <c r="U302" i="5"/>
  <c r="Q370" i="5"/>
  <c r="U370" i="5"/>
  <c r="P370" i="5"/>
  <c r="V370" i="5" s="1"/>
  <c r="Q227" i="5"/>
  <c r="U227" i="5"/>
  <c r="P227" i="5"/>
  <c r="U285" i="5"/>
  <c r="Q285" i="5"/>
  <c r="P285" i="5"/>
  <c r="Q300" i="5"/>
  <c r="U300" i="5"/>
  <c r="P300" i="5"/>
  <c r="Q278" i="5"/>
  <c r="U278" i="5"/>
  <c r="P278" i="5"/>
  <c r="V278" i="5" s="1"/>
  <c r="Q119" i="5"/>
  <c r="U119" i="5"/>
  <c r="P119" i="5"/>
  <c r="Q246" i="5"/>
  <c r="U246" i="5"/>
  <c r="P246" i="5"/>
  <c r="Q244" i="5"/>
  <c r="U244" i="5"/>
  <c r="P244" i="5"/>
  <c r="V244" i="5" s="1"/>
  <c r="Q243" i="5"/>
  <c r="U243" i="5"/>
  <c r="Q18" i="5"/>
  <c r="U18" i="5"/>
  <c r="P18" i="5"/>
  <c r="U128" i="5"/>
  <c r="Q128" i="5"/>
  <c r="P128" i="5"/>
  <c r="V128" i="5" s="1"/>
  <c r="U351" i="5"/>
  <c r="O351" i="5"/>
  <c r="Q351" i="5"/>
  <c r="P351" i="5"/>
  <c r="Q68" i="5"/>
  <c r="U68" i="5"/>
  <c r="P68" i="5"/>
  <c r="V68" i="5" s="1"/>
  <c r="Q217" i="5"/>
  <c r="U217" i="5"/>
  <c r="P217" i="5"/>
  <c r="Q41" i="5"/>
  <c r="P41" i="5"/>
  <c r="V41" i="5" s="1"/>
  <c r="U41" i="5"/>
  <c r="Q355" i="5"/>
  <c r="U355" i="5"/>
  <c r="P355" i="5"/>
  <c r="V355" i="5" s="1"/>
  <c r="Q357" i="5"/>
  <c r="U357" i="5"/>
  <c r="P357" i="5"/>
  <c r="V357" i="5" s="1"/>
  <c r="U251" i="5"/>
  <c r="P251" i="5"/>
  <c r="Q251" i="5"/>
  <c r="U364" i="5"/>
  <c r="Q364" i="5"/>
  <c r="P364" i="5"/>
  <c r="P9" i="5"/>
  <c r="Q9" i="5"/>
  <c r="O9" i="5"/>
  <c r="V9" i="5" s="1"/>
  <c r="U9" i="5"/>
  <c r="Q294" i="5"/>
  <c r="P294" i="5"/>
  <c r="V294" i="5" s="1"/>
  <c r="U294" i="5"/>
  <c r="U218" i="5"/>
  <c r="Q218" i="5"/>
  <c r="P218" i="5"/>
  <c r="V218" i="5" s="1"/>
  <c r="Q249" i="5"/>
  <c r="P249" i="5"/>
  <c r="U249" i="5"/>
  <c r="Q230" i="5"/>
  <c r="U230" i="5"/>
  <c r="P230" i="5"/>
  <c r="Q231" i="5"/>
  <c r="U231" i="5"/>
  <c r="P231" i="5"/>
  <c r="V231" i="5" s="1"/>
  <c r="Q263" i="5"/>
  <c r="U263" i="5"/>
  <c r="P263" i="5"/>
  <c r="V263" i="5" s="1"/>
  <c r="Q205" i="5"/>
  <c r="U205" i="5"/>
  <c r="P205" i="5"/>
  <c r="U295" i="5"/>
  <c r="O295" i="5"/>
  <c r="V295" i="5" s="1"/>
  <c r="P295" i="5"/>
  <c r="Q295" i="5"/>
  <c r="Q299" i="5"/>
  <c r="U299" i="5"/>
  <c r="P299" i="5"/>
  <c r="Q328" i="5"/>
  <c r="U328" i="5"/>
  <c r="P328" i="5"/>
  <c r="V328" i="5" s="1"/>
  <c r="U139" i="5"/>
  <c r="Q139" i="5"/>
  <c r="P139" i="5"/>
  <c r="V139" i="5" s="1"/>
  <c r="Q229" i="5"/>
  <c r="U229" i="5"/>
  <c r="P229" i="5"/>
  <c r="Q215" i="5"/>
  <c r="U215" i="5"/>
  <c r="P215" i="5"/>
  <c r="U257" i="5"/>
  <c r="Q257" i="5"/>
  <c r="P257" i="5"/>
  <c r="V257" i="5" s="1"/>
  <c r="Q272" i="5"/>
  <c r="U272" i="5"/>
  <c r="P272" i="5"/>
  <c r="V272" i="5" s="1"/>
  <c r="U131" i="5"/>
  <c r="Q131" i="5"/>
  <c r="P131" i="5"/>
  <c r="Q265" i="5"/>
  <c r="U265" i="5"/>
  <c r="P265" i="5"/>
  <c r="Q290" i="5"/>
  <c r="U290" i="5"/>
  <c r="P290" i="5"/>
  <c r="V290" i="5" s="1"/>
  <c r="U241" i="5"/>
  <c r="P241" i="5"/>
  <c r="Q241" i="5"/>
  <c r="Q124" i="5"/>
  <c r="U124" i="5"/>
  <c r="P124" i="5"/>
  <c r="Q240" i="5"/>
  <c r="U240" i="5"/>
  <c r="Q217" i="4"/>
  <c r="W217" i="4" s="1"/>
  <c r="V300" i="5" l="1"/>
  <c r="V14" i="5"/>
  <c r="V352" i="5"/>
  <c r="V240" i="5"/>
  <c r="V124" i="5"/>
  <c r="V241" i="5"/>
  <c r="V131" i="5"/>
  <c r="V229" i="5"/>
  <c r="V205" i="5"/>
  <c r="V217" i="5"/>
  <c r="V351" i="5"/>
  <c r="V119" i="5"/>
  <c r="V227" i="5"/>
  <c r="V49" i="5"/>
  <c r="V23" i="5"/>
  <c r="V10" i="5"/>
  <c r="V367" i="5"/>
  <c r="V287" i="5"/>
  <c r="V322" i="5"/>
  <c r="V280" i="5"/>
  <c r="V15" i="5"/>
  <c r="V265" i="5"/>
  <c r="V215" i="5"/>
  <c r="V299" i="5"/>
  <c r="V230" i="5"/>
  <c r="V249" i="5"/>
  <c r="V364" i="5"/>
  <c r="V251" i="5"/>
  <c r="V18" i="5"/>
  <c r="V243" i="5"/>
  <c r="V246" i="5"/>
  <c r="V285" i="5"/>
  <c r="V199" i="5"/>
  <c r="V70" i="5"/>
  <c r="V92" i="5"/>
  <c r="V99" i="5"/>
  <c r="V310" i="5"/>
  <c r="V107" i="5"/>
  <c r="V146" i="5"/>
  <c r="U81" i="6"/>
  <c r="U21" i="6"/>
  <c r="U42" i="6"/>
  <c r="U90" i="6"/>
  <c r="U31" i="6"/>
  <c r="U116" i="6"/>
  <c r="U223" i="6"/>
  <c r="U124" i="6"/>
  <c r="U40" i="6"/>
  <c r="U112" i="6"/>
  <c r="U37" i="6"/>
  <c r="U88" i="6"/>
  <c r="U38" i="6"/>
  <c r="U138" i="6"/>
  <c r="U55" i="6"/>
  <c r="W242" i="4"/>
  <c r="W214" i="4"/>
  <c r="N56" i="6"/>
  <c r="N77" i="5"/>
  <c r="N12" i="5"/>
  <c r="N76" i="5"/>
  <c r="N17" i="5"/>
  <c r="N28" i="5"/>
  <c r="N3" i="5"/>
  <c r="N35" i="5"/>
  <c r="N344" i="5"/>
  <c r="N306" i="5"/>
  <c r="N342" i="5"/>
  <c r="N358" i="5"/>
  <c r="N200" i="5"/>
  <c r="N333" i="5"/>
  <c r="N245" i="5"/>
  <c r="N248" i="5"/>
  <c r="N239" i="5"/>
  <c r="N345" i="5"/>
  <c r="N332" i="5"/>
  <c r="N134" i="5"/>
  <c r="N320" i="5"/>
  <c r="N242" i="5"/>
  <c r="N137" i="5"/>
  <c r="N337" i="5"/>
  <c r="N277" i="5"/>
  <c r="N238" i="5"/>
  <c r="N83" i="5"/>
  <c r="N346" i="5"/>
  <c r="N256" i="5"/>
  <c r="N254" i="5"/>
  <c r="N253" i="5"/>
  <c r="N250" i="5"/>
  <c r="N236" i="5"/>
  <c r="N235" i="5"/>
  <c r="N234" i="5"/>
  <c r="N233" i="5"/>
  <c r="N232" i="5"/>
  <c r="N314" i="5"/>
  <c r="N309" i="5"/>
  <c r="N149" i="5"/>
  <c r="N88" i="5"/>
  <c r="N326" i="5"/>
  <c r="N321" i="5"/>
  <c r="N223" i="5"/>
  <c r="N298" i="5"/>
  <c r="N297" i="5"/>
  <c r="N291" i="5"/>
  <c r="N283" i="5"/>
  <c r="N276" i="5"/>
  <c r="N186" i="5"/>
  <c r="N273" i="5"/>
  <c r="N270" i="5"/>
  <c r="N269" i="5"/>
  <c r="N46" i="5"/>
  <c r="N368" i="5"/>
  <c r="N353" i="5"/>
  <c r="N347" i="5"/>
  <c r="N80" i="5"/>
  <c r="N192" i="5"/>
  <c r="N190" i="5"/>
  <c r="N115" i="5"/>
  <c r="N275" i="5"/>
  <c r="N274" i="5"/>
  <c r="N271" i="5"/>
  <c r="N267" i="5"/>
  <c r="N349" i="5"/>
  <c r="N315" i="5"/>
  <c r="N237" i="5"/>
  <c r="N126" i="5"/>
  <c r="N361" i="5"/>
  <c r="N305" i="5"/>
  <c r="N179" i="5"/>
  <c r="N151" i="5"/>
  <c r="N117" i="5"/>
  <c r="N50" i="5"/>
  <c r="N369" i="5"/>
  <c r="N311" i="5"/>
  <c r="N303" i="5"/>
  <c r="N93" i="5"/>
  <c r="N228" i="5"/>
  <c r="N97" i="5"/>
  <c r="N32" i="5"/>
  <c r="N360" i="5"/>
  <c r="N112" i="5"/>
  <c r="N331" i="5"/>
  <c r="N339" i="5"/>
  <c r="N284" i="5"/>
  <c r="N105" i="5"/>
  <c r="N90" i="5"/>
  <c r="N40" i="5"/>
  <c r="N37" i="5"/>
  <c r="N354" i="5"/>
  <c r="N334" i="5"/>
  <c r="N317" i="5"/>
  <c r="N296" i="5"/>
  <c r="N286" i="5"/>
  <c r="N208" i="5"/>
  <c r="N187" i="5"/>
  <c r="N181" i="5"/>
  <c r="N175" i="5"/>
  <c r="N125" i="5"/>
  <c r="N110" i="5"/>
  <c r="N102" i="5"/>
  <c r="N91" i="5"/>
  <c r="N38" i="5"/>
  <c r="N36" i="5"/>
  <c r="N21" i="5"/>
  <c r="N363" i="5"/>
  <c r="N362" i="5"/>
  <c r="N178" i="5"/>
  <c r="N31" i="5"/>
  <c r="N350" i="5"/>
  <c r="N343" i="5"/>
  <c r="N293" i="5"/>
  <c r="N212" i="5"/>
  <c r="N203" i="5"/>
  <c r="N198" i="5"/>
  <c r="N132" i="5"/>
  <c r="N85" i="5"/>
  <c r="N57" i="5"/>
  <c r="N330" i="5"/>
  <c r="N288" i="5"/>
  <c r="N282" i="5"/>
  <c r="N281" i="5"/>
  <c r="N279" i="5"/>
  <c r="N222" i="5"/>
  <c r="N221" i="5"/>
  <c r="N220" i="5"/>
  <c r="N219" i="5"/>
  <c r="N213" i="5"/>
  <c r="N204" i="5"/>
  <c r="N202" i="5"/>
  <c r="N197" i="5"/>
  <c r="N185" i="5"/>
  <c r="N184" i="5"/>
  <c r="N183" i="5"/>
  <c r="N182" i="5"/>
  <c r="N177" i="5"/>
  <c r="N87" i="5"/>
  <c r="N79" i="5"/>
  <c r="N338" i="5"/>
  <c r="N52" i="5"/>
  <c r="N16" i="5"/>
  <c r="N226" i="5"/>
  <c r="N325" i="5"/>
  <c r="N319" i="5"/>
  <c r="N318" i="5"/>
  <c r="N225" i="5"/>
  <c r="N224" i="5"/>
  <c r="N210" i="5"/>
  <c r="N170" i="5"/>
  <c r="N158" i="5"/>
  <c r="N157" i="5"/>
  <c r="N156" i="5"/>
  <c r="N138" i="5"/>
  <c r="N71" i="5"/>
  <c r="N54" i="5"/>
  <c r="N53" i="5"/>
  <c r="N47" i="5"/>
  <c r="N42" i="5"/>
  <c r="N34" i="5"/>
  <c r="N30" i="5"/>
  <c r="N7" i="5"/>
  <c r="N143" i="5"/>
  <c r="N140" i="5"/>
  <c r="N136" i="5"/>
  <c r="N33" i="5"/>
  <c r="N312" i="5"/>
  <c r="N89" i="5"/>
  <c r="N335" i="5"/>
  <c r="N316" i="5"/>
  <c r="N313" i="5"/>
  <c r="N211" i="5"/>
  <c r="N176" i="5"/>
  <c r="N165" i="5"/>
  <c r="N162" i="5"/>
  <c r="N94" i="5"/>
  <c r="N98" i="5"/>
  <c r="N67" i="5"/>
  <c r="N65" i="5"/>
  <c r="N29" i="5"/>
  <c r="N341" i="5"/>
  <c r="N329" i="5"/>
  <c r="N164" i="5"/>
  <c r="N56" i="5"/>
  <c r="N209" i="5"/>
  <c r="N327" i="5"/>
  <c r="N196" i="5"/>
  <c r="N195" i="5"/>
  <c r="N194" i="5"/>
  <c r="N193" i="5"/>
  <c r="N191" i="5"/>
  <c r="N189" i="5"/>
  <c r="N163" i="5"/>
  <c r="N153" i="5"/>
  <c r="N152" i="5"/>
  <c r="N122" i="5"/>
  <c r="N62" i="5"/>
  <c r="N61" i="5"/>
  <c r="N324" i="5"/>
  <c r="N308" i="5"/>
  <c r="N307" i="5"/>
  <c r="N22" i="5"/>
  <c r="N258" i="5"/>
  <c r="N180" i="5"/>
  <c r="N174" i="5"/>
  <c r="N167" i="5"/>
  <c r="N166" i="5"/>
  <c r="N96" i="5"/>
  <c r="N78" i="5"/>
  <c r="N73" i="5"/>
  <c r="N13" i="5"/>
  <c r="N304" i="5"/>
  <c r="N75" i="5"/>
  <c r="N59" i="5"/>
  <c r="N159" i="5"/>
  <c r="N113" i="5"/>
  <c r="N81" i="5"/>
  <c r="N141" i="5"/>
  <c r="N127" i="5"/>
  <c r="N111" i="5"/>
  <c r="N86" i="5"/>
  <c r="N51" i="5"/>
  <c r="N292" i="5"/>
  <c r="N206" i="5"/>
  <c r="N201" i="5"/>
  <c r="N173" i="5"/>
  <c r="N169" i="5"/>
  <c r="N168" i="5"/>
  <c r="N161" i="5"/>
  <c r="N160" i="5"/>
  <c r="N155" i="5"/>
  <c r="N150" i="5"/>
  <c r="N130" i="5"/>
  <c r="N116" i="5"/>
  <c r="N114" i="5"/>
  <c r="N82" i="5"/>
  <c r="N19" i="5"/>
  <c r="N340" i="5"/>
  <c r="N100" i="5"/>
  <c r="N268" i="5"/>
  <c r="N266" i="5"/>
  <c r="N264" i="5"/>
  <c r="N262" i="5"/>
  <c r="N261" i="5"/>
  <c r="N259" i="5"/>
  <c r="N255" i="5"/>
  <c r="N252" i="5"/>
  <c r="N247" i="5"/>
  <c r="N216" i="5"/>
  <c r="N144" i="5"/>
  <c r="N207" i="5"/>
  <c r="N188" i="5"/>
  <c r="N172" i="5"/>
  <c r="N171" i="5"/>
  <c r="N147" i="5"/>
  <c r="N104" i="5"/>
  <c r="N72" i="5"/>
  <c r="N63" i="5"/>
  <c r="N48" i="5"/>
  <c r="N39" i="5"/>
  <c r="N133" i="5"/>
  <c r="N25" i="5"/>
  <c r="N4" i="5"/>
  <c r="N214" i="5"/>
  <c r="N101" i="5"/>
  <c r="N74" i="5"/>
  <c r="N154" i="5"/>
  <c r="N106" i="5"/>
  <c r="N20" i="5"/>
  <c r="N8" i="5"/>
  <c r="N84" i="5"/>
  <c r="N60" i="5"/>
  <c r="N2" i="5"/>
  <c r="N120" i="5"/>
  <c r="N108" i="5"/>
  <c r="N95" i="5"/>
  <c r="N45" i="5"/>
  <c r="N24" i="5"/>
  <c r="N5" i="5"/>
  <c r="N145" i="5"/>
  <c r="N66" i="5"/>
  <c r="N58" i="5"/>
  <c r="N44" i="5"/>
  <c r="N43" i="5"/>
  <c r="N26" i="5"/>
  <c r="N11" i="5"/>
  <c r="N289" i="5"/>
  <c r="N69" i="5"/>
  <c r="N55" i="5"/>
  <c r="N129" i="5"/>
  <c r="N123" i="5"/>
  <c r="N6" i="5"/>
  <c r="N148" i="5"/>
  <c r="I241" i="4"/>
  <c r="N241" i="4" s="1"/>
  <c r="I240" i="4"/>
  <c r="N240" i="4" s="1"/>
  <c r="I239" i="4"/>
  <c r="N239" i="4" s="1"/>
  <c r="I238" i="4"/>
  <c r="N238" i="4" s="1"/>
  <c r="I237" i="4"/>
  <c r="N237" i="4" s="1"/>
  <c r="I236" i="4"/>
  <c r="N236" i="4" s="1"/>
  <c r="I235" i="4"/>
  <c r="N235" i="4" s="1"/>
  <c r="I234" i="4"/>
  <c r="N234" i="4" s="1"/>
  <c r="I233" i="4"/>
  <c r="N233" i="4" s="1"/>
  <c r="I232" i="4"/>
  <c r="N232" i="4" s="1"/>
  <c r="I231" i="4"/>
  <c r="N231" i="4" s="1"/>
  <c r="I230" i="4"/>
  <c r="N230" i="4" s="1"/>
  <c r="I229" i="4"/>
  <c r="N229" i="4" s="1"/>
  <c r="I228" i="4"/>
  <c r="N228" i="4" s="1"/>
  <c r="I227" i="4"/>
  <c r="N227" i="4" s="1"/>
  <c r="I226" i="4"/>
  <c r="N226" i="4" s="1"/>
  <c r="I225" i="4"/>
  <c r="N225" i="4" s="1"/>
  <c r="I224" i="4"/>
  <c r="N224" i="4" s="1"/>
  <c r="I223" i="4"/>
  <c r="N223" i="4" s="1"/>
  <c r="I222" i="4"/>
  <c r="N222" i="4" s="1"/>
  <c r="I221" i="4"/>
  <c r="N221" i="4" s="1"/>
  <c r="I220" i="4"/>
  <c r="N220" i="4" s="1"/>
  <c r="I219" i="4"/>
  <c r="N219" i="4" s="1"/>
  <c r="I218" i="4"/>
  <c r="N218" i="4" s="1"/>
  <c r="I216" i="4"/>
  <c r="N216" i="4" s="1"/>
  <c r="I215" i="4"/>
  <c r="N215" i="4" s="1"/>
  <c r="I213" i="4"/>
  <c r="N213" i="4" s="1"/>
  <c r="I212" i="4"/>
  <c r="N212" i="4" s="1"/>
  <c r="I211" i="4"/>
  <c r="N211" i="4" s="1"/>
  <c r="I210" i="4"/>
  <c r="N210" i="4" s="1"/>
  <c r="I209" i="4"/>
  <c r="N209" i="4" s="1"/>
  <c r="I208" i="4"/>
  <c r="N208" i="4" s="1"/>
  <c r="I207" i="4"/>
  <c r="N207" i="4" s="1"/>
  <c r="I206" i="4"/>
  <c r="N206" i="4" s="1"/>
  <c r="I205" i="4"/>
  <c r="N205" i="4" s="1"/>
  <c r="I204" i="4"/>
  <c r="N204" i="4" s="1"/>
  <c r="I203" i="4"/>
  <c r="N203" i="4" s="1"/>
  <c r="I202" i="4"/>
  <c r="N202" i="4" s="1"/>
  <c r="I201" i="4"/>
  <c r="N201" i="4" s="1"/>
  <c r="I200" i="4"/>
  <c r="N200" i="4" s="1"/>
  <c r="I199" i="4"/>
  <c r="N199" i="4" s="1"/>
  <c r="I198" i="4"/>
  <c r="N198" i="4" s="1"/>
  <c r="I197" i="4"/>
  <c r="N197" i="4" s="1"/>
  <c r="I196" i="4"/>
  <c r="N196" i="4" s="1"/>
  <c r="I195" i="4"/>
  <c r="N195" i="4" s="1"/>
  <c r="I194" i="4"/>
  <c r="N194" i="4" s="1"/>
  <c r="I193" i="4"/>
  <c r="N193" i="4" s="1"/>
  <c r="I192" i="4"/>
  <c r="N192" i="4" s="1"/>
  <c r="I191" i="4"/>
  <c r="N191" i="4" s="1"/>
  <c r="I190" i="4"/>
  <c r="N190" i="4" s="1"/>
  <c r="I189" i="4"/>
  <c r="N189" i="4" s="1"/>
  <c r="I188" i="4"/>
  <c r="N188" i="4" s="1"/>
  <c r="I187" i="4"/>
  <c r="N187" i="4" s="1"/>
  <c r="I186" i="4"/>
  <c r="N186" i="4" s="1"/>
  <c r="I185" i="4"/>
  <c r="N185" i="4" s="1"/>
  <c r="I184" i="4"/>
  <c r="N184" i="4" s="1"/>
  <c r="I183" i="4"/>
  <c r="N183" i="4" s="1"/>
  <c r="I182" i="4"/>
  <c r="N182" i="4" s="1"/>
  <c r="I181" i="4"/>
  <c r="N181" i="4" s="1"/>
  <c r="I180" i="4"/>
  <c r="N180" i="4" s="1"/>
  <c r="I179" i="4"/>
  <c r="N179" i="4" s="1"/>
  <c r="I178" i="4"/>
  <c r="N178" i="4" s="1"/>
  <c r="I177" i="4"/>
  <c r="N177" i="4" s="1"/>
  <c r="I176" i="4"/>
  <c r="N176" i="4" s="1"/>
  <c r="I175" i="4"/>
  <c r="N175" i="4" s="1"/>
  <c r="I174" i="4"/>
  <c r="N174" i="4" s="1"/>
  <c r="I173" i="4"/>
  <c r="N173" i="4" s="1"/>
  <c r="I172" i="4"/>
  <c r="N172" i="4" s="1"/>
  <c r="I171" i="4"/>
  <c r="N171" i="4" s="1"/>
  <c r="I170" i="4"/>
  <c r="N170" i="4" s="1"/>
  <c r="I169" i="4"/>
  <c r="N169" i="4" s="1"/>
  <c r="I168" i="4"/>
  <c r="N168" i="4" s="1"/>
  <c r="I167" i="4"/>
  <c r="N167" i="4" s="1"/>
  <c r="I166" i="4"/>
  <c r="N166" i="4" s="1"/>
  <c r="I165" i="4"/>
  <c r="N165" i="4" s="1"/>
  <c r="I164" i="4"/>
  <c r="N164" i="4" s="1"/>
  <c r="I163" i="4"/>
  <c r="N163" i="4" s="1"/>
  <c r="I162" i="4"/>
  <c r="N162" i="4" s="1"/>
  <c r="I161" i="4"/>
  <c r="N161" i="4" s="1"/>
  <c r="I160" i="4"/>
  <c r="N160" i="4" s="1"/>
  <c r="I159" i="4"/>
  <c r="N159" i="4" s="1"/>
  <c r="I158" i="4"/>
  <c r="N158" i="4" s="1"/>
  <c r="I157" i="4"/>
  <c r="N157" i="4" s="1"/>
  <c r="I156" i="4"/>
  <c r="N156" i="4" s="1"/>
  <c r="I155" i="4"/>
  <c r="N155" i="4" s="1"/>
  <c r="I154" i="4"/>
  <c r="N154" i="4" s="1"/>
  <c r="I153" i="4"/>
  <c r="N153" i="4" s="1"/>
  <c r="I152" i="4"/>
  <c r="N152" i="4" s="1"/>
  <c r="I151" i="4"/>
  <c r="N151" i="4" s="1"/>
  <c r="I150" i="4"/>
  <c r="N150" i="4" s="1"/>
  <c r="I149" i="4"/>
  <c r="N149" i="4" s="1"/>
  <c r="I148" i="4"/>
  <c r="N148" i="4" s="1"/>
  <c r="I147" i="4"/>
  <c r="N147" i="4" s="1"/>
  <c r="I146" i="4"/>
  <c r="N146" i="4" s="1"/>
  <c r="I145" i="4"/>
  <c r="N145" i="4" s="1"/>
  <c r="I144" i="4"/>
  <c r="N144" i="4" s="1"/>
  <c r="I143" i="4"/>
  <c r="N143" i="4" s="1"/>
  <c r="I142" i="4"/>
  <c r="N142" i="4" s="1"/>
  <c r="I141" i="4"/>
  <c r="N141" i="4" s="1"/>
  <c r="I140" i="4"/>
  <c r="N140" i="4" s="1"/>
  <c r="I139" i="4"/>
  <c r="N139" i="4" s="1"/>
  <c r="I138" i="4"/>
  <c r="N138" i="4" s="1"/>
  <c r="I137" i="4"/>
  <c r="N137" i="4" s="1"/>
  <c r="I136" i="4"/>
  <c r="N136" i="4" s="1"/>
  <c r="I135" i="4"/>
  <c r="N135" i="4" s="1"/>
  <c r="I134" i="4"/>
  <c r="N134" i="4" s="1"/>
  <c r="I133" i="4"/>
  <c r="N133" i="4" s="1"/>
  <c r="I132" i="4"/>
  <c r="N132" i="4" s="1"/>
  <c r="I131" i="4"/>
  <c r="N131" i="4" s="1"/>
  <c r="I130" i="4"/>
  <c r="N130" i="4" s="1"/>
  <c r="I129" i="4"/>
  <c r="N129" i="4" s="1"/>
  <c r="I128" i="4"/>
  <c r="N128" i="4" s="1"/>
  <c r="I127" i="4"/>
  <c r="N127" i="4" s="1"/>
  <c r="I126" i="4"/>
  <c r="N126" i="4" s="1"/>
  <c r="I125" i="4"/>
  <c r="N125" i="4" s="1"/>
  <c r="I124" i="4"/>
  <c r="N124" i="4" s="1"/>
  <c r="I123" i="4"/>
  <c r="N123" i="4" s="1"/>
  <c r="I122" i="4"/>
  <c r="N122" i="4" s="1"/>
  <c r="I121" i="4"/>
  <c r="N121" i="4" s="1"/>
  <c r="I120" i="4"/>
  <c r="N120" i="4" s="1"/>
  <c r="I119" i="4"/>
  <c r="N119" i="4" s="1"/>
  <c r="I118" i="4"/>
  <c r="N118" i="4" s="1"/>
  <c r="I117" i="4"/>
  <c r="N117" i="4" s="1"/>
  <c r="I116" i="4"/>
  <c r="N116" i="4" s="1"/>
  <c r="I115" i="4"/>
  <c r="N115" i="4" s="1"/>
  <c r="I114" i="4"/>
  <c r="N114" i="4" s="1"/>
  <c r="I113" i="4"/>
  <c r="N113" i="4" s="1"/>
  <c r="I112" i="4"/>
  <c r="N112" i="4" s="1"/>
  <c r="I111" i="4"/>
  <c r="N111" i="4" s="1"/>
  <c r="I110" i="4"/>
  <c r="N110" i="4" s="1"/>
  <c r="I109" i="4"/>
  <c r="N109" i="4" s="1"/>
  <c r="I108" i="4"/>
  <c r="N108" i="4" s="1"/>
  <c r="I107" i="4"/>
  <c r="N107" i="4" s="1"/>
  <c r="I106" i="4"/>
  <c r="N106" i="4" s="1"/>
  <c r="I105" i="4"/>
  <c r="N105" i="4" s="1"/>
  <c r="I104" i="4"/>
  <c r="N104" i="4" s="1"/>
  <c r="I103" i="4"/>
  <c r="N103" i="4" s="1"/>
  <c r="I102" i="4"/>
  <c r="N102" i="4" s="1"/>
  <c r="I101" i="4"/>
  <c r="N101" i="4" s="1"/>
  <c r="I100" i="4"/>
  <c r="N100" i="4" s="1"/>
  <c r="I99" i="4"/>
  <c r="N99" i="4" s="1"/>
  <c r="I98" i="4"/>
  <c r="N98" i="4" s="1"/>
  <c r="I97" i="4"/>
  <c r="N97" i="4" s="1"/>
  <c r="I96" i="4"/>
  <c r="N96" i="4" s="1"/>
  <c r="I95" i="4"/>
  <c r="N95" i="4" s="1"/>
  <c r="I94" i="4"/>
  <c r="N94" i="4" s="1"/>
  <c r="I93" i="4"/>
  <c r="N93" i="4" s="1"/>
  <c r="I92" i="4"/>
  <c r="N92" i="4" s="1"/>
  <c r="I91" i="4"/>
  <c r="N91" i="4" s="1"/>
  <c r="I90" i="4"/>
  <c r="N90" i="4" s="1"/>
  <c r="I89" i="4"/>
  <c r="N89" i="4" s="1"/>
  <c r="I88" i="4"/>
  <c r="N88" i="4" s="1"/>
  <c r="I87" i="4"/>
  <c r="N87" i="4" s="1"/>
  <c r="I86" i="4"/>
  <c r="N86" i="4" s="1"/>
  <c r="I85" i="4"/>
  <c r="N85" i="4" s="1"/>
  <c r="I84" i="4"/>
  <c r="N84" i="4" s="1"/>
  <c r="I83" i="4"/>
  <c r="N83" i="4" s="1"/>
  <c r="I82" i="4"/>
  <c r="N82" i="4" s="1"/>
  <c r="I81" i="4"/>
  <c r="N81" i="4" s="1"/>
  <c r="I80" i="4"/>
  <c r="N80" i="4" s="1"/>
  <c r="I79" i="4"/>
  <c r="N79" i="4" s="1"/>
  <c r="I78" i="4"/>
  <c r="N78" i="4" s="1"/>
  <c r="I77" i="4"/>
  <c r="N77" i="4" s="1"/>
  <c r="I76" i="4"/>
  <c r="N76" i="4" s="1"/>
  <c r="I75" i="4"/>
  <c r="N75" i="4" s="1"/>
  <c r="I74" i="4"/>
  <c r="N74" i="4" s="1"/>
  <c r="I73" i="4"/>
  <c r="N73" i="4" s="1"/>
  <c r="I72" i="4"/>
  <c r="N72" i="4" s="1"/>
  <c r="I71" i="4"/>
  <c r="N71" i="4" s="1"/>
  <c r="I70" i="4"/>
  <c r="N70" i="4" s="1"/>
  <c r="I69" i="4"/>
  <c r="N69" i="4" s="1"/>
  <c r="I68" i="4"/>
  <c r="N68" i="4" s="1"/>
  <c r="I67" i="4"/>
  <c r="N67" i="4" s="1"/>
  <c r="I66" i="4"/>
  <c r="N66" i="4" s="1"/>
  <c r="I65" i="4"/>
  <c r="N65" i="4" s="1"/>
  <c r="I64" i="4"/>
  <c r="N64" i="4" s="1"/>
  <c r="I63" i="4"/>
  <c r="N63" i="4" s="1"/>
  <c r="I62" i="4"/>
  <c r="N62" i="4" s="1"/>
  <c r="I61" i="4"/>
  <c r="N61" i="4" s="1"/>
  <c r="I60" i="4"/>
  <c r="N60" i="4" s="1"/>
  <c r="I59" i="4"/>
  <c r="N59" i="4" s="1"/>
  <c r="I58" i="4"/>
  <c r="N58" i="4" s="1"/>
  <c r="I57" i="4"/>
  <c r="N57" i="4" s="1"/>
  <c r="I56" i="4"/>
  <c r="N56" i="4" s="1"/>
  <c r="I55" i="4"/>
  <c r="N55" i="4" s="1"/>
  <c r="I54" i="4"/>
  <c r="N54" i="4" s="1"/>
  <c r="I53" i="4"/>
  <c r="N53" i="4" s="1"/>
  <c r="I52" i="4"/>
  <c r="N52" i="4" s="1"/>
  <c r="I51" i="4"/>
  <c r="N51" i="4" s="1"/>
  <c r="I50" i="4"/>
  <c r="N50" i="4" s="1"/>
  <c r="I49" i="4"/>
  <c r="N49" i="4" s="1"/>
  <c r="I48" i="4"/>
  <c r="N48" i="4" s="1"/>
  <c r="I47" i="4"/>
  <c r="N47" i="4" s="1"/>
  <c r="I46" i="4"/>
  <c r="N46" i="4" s="1"/>
  <c r="I45" i="4"/>
  <c r="N45" i="4" s="1"/>
  <c r="I44" i="4"/>
  <c r="N44" i="4" s="1"/>
  <c r="I43" i="4"/>
  <c r="N43" i="4" s="1"/>
  <c r="I42" i="4"/>
  <c r="N42" i="4" s="1"/>
  <c r="I41" i="4"/>
  <c r="N41" i="4" s="1"/>
  <c r="I40" i="4"/>
  <c r="N40" i="4" s="1"/>
  <c r="I39" i="4"/>
  <c r="N39" i="4" s="1"/>
  <c r="I38" i="4"/>
  <c r="N38" i="4" s="1"/>
  <c r="I37" i="4"/>
  <c r="N37" i="4" s="1"/>
  <c r="I36" i="4"/>
  <c r="N36" i="4" s="1"/>
  <c r="I35" i="4"/>
  <c r="N35" i="4" s="1"/>
  <c r="I34" i="4"/>
  <c r="N34" i="4" s="1"/>
  <c r="I33" i="4"/>
  <c r="N33" i="4" s="1"/>
  <c r="I32" i="4"/>
  <c r="N32" i="4" s="1"/>
  <c r="I31" i="4"/>
  <c r="N31" i="4" s="1"/>
  <c r="I30" i="4"/>
  <c r="N30" i="4" s="1"/>
  <c r="I29" i="4"/>
  <c r="N29" i="4" s="1"/>
  <c r="I28" i="4"/>
  <c r="N28" i="4" s="1"/>
  <c r="I27" i="4"/>
  <c r="N27" i="4" s="1"/>
  <c r="I26" i="4"/>
  <c r="N26" i="4" s="1"/>
  <c r="I25" i="4"/>
  <c r="N25" i="4" s="1"/>
  <c r="I24" i="4"/>
  <c r="N24" i="4" s="1"/>
  <c r="I23" i="4"/>
  <c r="N23" i="4" s="1"/>
  <c r="I22" i="4"/>
  <c r="N22" i="4" s="1"/>
  <c r="I21" i="4"/>
  <c r="N21" i="4" s="1"/>
  <c r="I20" i="4"/>
  <c r="N20" i="4" s="1"/>
  <c r="I19" i="4"/>
  <c r="N19" i="4" s="1"/>
  <c r="I18" i="4"/>
  <c r="N18" i="4" s="1"/>
  <c r="I17" i="4"/>
  <c r="N17" i="4" s="1"/>
  <c r="I16" i="4"/>
  <c r="N16" i="4" s="1"/>
  <c r="I15" i="4"/>
  <c r="N15" i="4" s="1"/>
  <c r="I14" i="4"/>
  <c r="N14" i="4" s="1"/>
  <c r="I13" i="4"/>
  <c r="N13" i="4" s="1"/>
  <c r="I12" i="4"/>
  <c r="N12" i="4" s="1"/>
  <c r="I11" i="4"/>
  <c r="N11" i="4" s="1"/>
  <c r="I10" i="4"/>
  <c r="N10" i="4" s="1"/>
  <c r="I9" i="4"/>
  <c r="N9" i="4" s="1"/>
  <c r="I8" i="4"/>
  <c r="N8" i="4" s="1"/>
  <c r="I7" i="4"/>
  <c r="N7" i="4" s="1"/>
  <c r="I6" i="4"/>
  <c r="N6" i="4" s="1"/>
  <c r="I5" i="4"/>
  <c r="N5" i="4" s="1"/>
  <c r="I4" i="4"/>
  <c r="N4" i="4" s="1"/>
  <c r="I3" i="4"/>
  <c r="N3" i="4" s="1"/>
  <c r="I2" i="4"/>
  <c r="N2" i="4" s="1"/>
  <c r="I235" i="1"/>
  <c r="N235" i="1" s="1"/>
  <c r="I234" i="1"/>
  <c r="N234" i="1" s="1"/>
  <c r="I233" i="1"/>
  <c r="N233" i="1" s="1"/>
  <c r="I232" i="1"/>
  <c r="N232" i="1" s="1"/>
  <c r="I231" i="1"/>
  <c r="N231" i="1" s="1"/>
  <c r="I230" i="1"/>
  <c r="N230" i="1" s="1"/>
  <c r="I236" i="1"/>
  <c r="N236" i="1" s="1"/>
  <c r="I229" i="1"/>
  <c r="N229" i="1" s="1"/>
  <c r="I228" i="1"/>
  <c r="N228" i="1" s="1"/>
  <c r="I227" i="1"/>
  <c r="N227" i="1" s="1"/>
  <c r="I226" i="1"/>
  <c r="N226" i="1" s="1"/>
  <c r="I225" i="1"/>
  <c r="N225" i="1" s="1"/>
  <c r="I224" i="1"/>
  <c r="N224" i="1" s="1"/>
  <c r="I223" i="1"/>
  <c r="N223" i="1" s="1"/>
  <c r="I222" i="1"/>
  <c r="N222" i="1" s="1"/>
  <c r="I221" i="1"/>
  <c r="N221" i="1" s="1"/>
  <c r="I220" i="1"/>
  <c r="N220" i="1" s="1"/>
  <c r="I219" i="1"/>
  <c r="N219" i="1" s="1"/>
  <c r="I218" i="1"/>
  <c r="N218" i="1" s="1"/>
  <c r="I217" i="1"/>
  <c r="N217" i="1" s="1"/>
  <c r="I216" i="1"/>
  <c r="N216" i="1" s="1"/>
  <c r="I215" i="1"/>
  <c r="N215" i="1" s="1"/>
  <c r="I214" i="1"/>
  <c r="N214" i="1" s="1"/>
  <c r="I213" i="1"/>
  <c r="N213" i="1" s="1"/>
  <c r="I212" i="1"/>
  <c r="N212" i="1" s="1"/>
  <c r="I211" i="1"/>
  <c r="N211" i="1" s="1"/>
  <c r="I210" i="1"/>
  <c r="N210" i="1" s="1"/>
  <c r="I209" i="1"/>
  <c r="N209" i="1" s="1"/>
  <c r="I208" i="1"/>
  <c r="N208" i="1" s="1"/>
  <c r="I207" i="1"/>
  <c r="N207" i="1" s="1"/>
  <c r="I206" i="1"/>
  <c r="N206" i="1" s="1"/>
  <c r="I205" i="1"/>
  <c r="N205" i="1" s="1"/>
  <c r="I204" i="1"/>
  <c r="N204" i="1" s="1"/>
  <c r="I203" i="1"/>
  <c r="N203" i="1" s="1"/>
  <c r="I202" i="1"/>
  <c r="N202" i="1" s="1"/>
  <c r="I201" i="1"/>
  <c r="N201" i="1" s="1"/>
  <c r="I200" i="1"/>
  <c r="N200" i="1" s="1"/>
  <c r="I199" i="1"/>
  <c r="N199" i="1" s="1"/>
  <c r="I198" i="1"/>
  <c r="N198" i="1" s="1"/>
  <c r="I197" i="1"/>
  <c r="N197" i="1" s="1"/>
  <c r="I196" i="1"/>
  <c r="N196" i="1" s="1"/>
  <c r="I195" i="1"/>
  <c r="N195" i="1" s="1"/>
  <c r="I194" i="1"/>
  <c r="N194" i="1" s="1"/>
  <c r="I193" i="1"/>
  <c r="N193" i="1" s="1"/>
  <c r="I192" i="1"/>
  <c r="N192" i="1" s="1"/>
  <c r="I191" i="1"/>
  <c r="N191" i="1" s="1"/>
  <c r="I190" i="1"/>
  <c r="N190" i="1" s="1"/>
  <c r="I189" i="1"/>
  <c r="N189" i="1" s="1"/>
  <c r="I188" i="1"/>
  <c r="N188" i="1" s="1"/>
  <c r="I187" i="1"/>
  <c r="N187" i="1" s="1"/>
  <c r="I186" i="1"/>
  <c r="N186" i="1" s="1"/>
  <c r="I185" i="1"/>
  <c r="N185" i="1" s="1"/>
  <c r="I184" i="1"/>
  <c r="N184" i="1" s="1"/>
  <c r="I183" i="1"/>
  <c r="N183" i="1" s="1"/>
  <c r="I182" i="1"/>
  <c r="N182" i="1" s="1"/>
  <c r="I181" i="1"/>
  <c r="N181" i="1" s="1"/>
  <c r="I180" i="1"/>
  <c r="N180" i="1" s="1"/>
  <c r="I179" i="1"/>
  <c r="N179" i="1" s="1"/>
  <c r="I178" i="1"/>
  <c r="N178" i="1" s="1"/>
  <c r="I177" i="1"/>
  <c r="N177" i="1" s="1"/>
  <c r="I176" i="1"/>
  <c r="N176" i="1" s="1"/>
  <c r="I175" i="1"/>
  <c r="N175" i="1" s="1"/>
  <c r="I174" i="1"/>
  <c r="N174" i="1" s="1"/>
  <c r="I173" i="1"/>
  <c r="N173" i="1" s="1"/>
  <c r="I172" i="1"/>
  <c r="N172" i="1" s="1"/>
  <c r="I171" i="1"/>
  <c r="N171" i="1" s="1"/>
  <c r="I170" i="1"/>
  <c r="N170" i="1" s="1"/>
  <c r="I169" i="1"/>
  <c r="N169" i="1" s="1"/>
  <c r="I168" i="1"/>
  <c r="N168" i="1" s="1"/>
  <c r="I167" i="1"/>
  <c r="N167" i="1" s="1"/>
  <c r="I166" i="1"/>
  <c r="N166" i="1" s="1"/>
  <c r="I165" i="1"/>
  <c r="N165" i="1" s="1"/>
  <c r="I164" i="1"/>
  <c r="N164" i="1" s="1"/>
  <c r="I163" i="1"/>
  <c r="N163" i="1" s="1"/>
  <c r="I162" i="1"/>
  <c r="N162" i="1" s="1"/>
  <c r="I161" i="1"/>
  <c r="N161" i="1" s="1"/>
  <c r="I160" i="1"/>
  <c r="N160" i="1" s="1"/>
  <c r="I159" i="1"/>
  <c r="N159" i="1" s="1"/>
  <c r="I158" i="1"/>
  <c r="N158" i="1" s="1"/>
  <c r="I157" i="1"/>
  <c r="N157" i="1" s="1"/>
  <c r="I156" i="1"/>
  <c r="N156" i="1" s="1"/>
  <c r="I155" i="1"/>
  <c r="N155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7" i="1"/>
  <c r="N147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40" i="1"/>
  <c r="N140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6" i="1"/>
  <c r="N126" i="1" s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1" i="1"/>
  <c r="N101" i="1" s="1"/>
  <c r="I100" i="1"/>
  <c r="N100" i="1" s="1"/>
  <c r="I99" i="1"/>
  <c r="N99" i="1" s="1"/>
  <c r="I98" i="1"/>
  <c r="N98" i="1" s="1"/>
  <c r="I97" i="1"/>
  <c r="N97" i="1" s="1"/>
  <c r="I96" i="1"/>
  <c r="N96" i="1" s="1"/>
  <c r="I95" i="1"/>
  <c r="N95" i="1" s="1"/>
  <c r="I94" i="1"/>
  <c r="N94" i="1" s="1"/>
  <c r="I93" i="1"/>
  <c r="N93" i="1" s="1"/>
  <c r="I92" i="1"/>
  <c r="N92" i="1" s="1"/>
  <c r="I91" i="1"/>
  <c r="N91" i="1" s="1"/>
  <c r="I90" i="1"/>
  <c r="N90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I4" i="1"/>
  <c r="N4" i="1" s="1"/>
  <c r="I3" i="1"/>
  <c r="N3" i="1" s="1"/>
  <c r="I2" i="1"/>
  <c r="N2" i="1" s="1"/>
  <c r="T31" i="1" l="1"/>
  <c r="S31" i="1"/>
  <c r="R31" i="1"/>
  <c r="V31" i="1"/>
  <c r="T39" i="1"/>
  <c r="S39" i="1"/>
  <c r="R39" i="1"/>
  <c r="V39" i="1"/>
  <c r="T47" i="1"/>
  <c r="S47" i="1"/>
  <c r="R47" i="1"/>
  <c r="V47" i="1"/>
  <c r="T55" i="1"/>
  <c r="S55" i="1"/>
  <c r="R55" i="1"/>
  <c r="V55" i="1"/>
  <c r="T63" i="1"/>
  <c r="S63" i="1"/>
  <c r="R63" i="1"/>
  <c r="V63" i="1"/>
  <c r="T71" i="1"/>
  <c r="S71" i="1"/>
  <c r="R71" i="1"/>
  <c r="V71" i="1"/>
  <c r="T79" i="1"/>
  <c r="S79" i="1"/>
  <c r="R79" i="1"/>
  <c r="V79" i="1"/>
  <c r="T87" i="1"/>
  <c r="S87" i="1"/>
  <c r="R87" i="1"/>
  <c r="V87" i="1"/>
  <c r="T91" i="1"/>
  <c r="S91" i="1"/>
  <c r="R91" i="1"/>
  <c r="V91" i="1"/>
  <c r="T99" i="1"/>
  <c r="S99" i="1"/>
  <c r="R99" i="1"/>
  <c r="V99" i="1"/>
  <c r="T107" i="1"/>
  <c r="S107" i="1"/>
  <c r="R107" i="1"/>
  <c r="V107" i="1"/>
  <c r="T115" i="1"/>
  <c r="S115" i="1"/>
  <c r="R115" i="1"/>
  <c r="V115" i="1"/>
  <c r="T123" i="1"/>
  <c r="S123" i="1"/>
  <c r="R123" i="1"/>
  <c r="V123" i="1"/>
  <c r="T131" i="1"/>
  <c r="S131" i="1"/>
  <c r="R131" i="1"/>
  <c r="V131" i="1"/>
  <c r="T139" i="1"/>
  <c r="S139" i="1"/>
  <c r="R139" i="1"/>
  <c r="V139" i="1"/>
  <c r="T147" i="1"/>
  <c r="S147" i="1"/>
  <c r="R147" i="1"/>
  <c r="V147" i="1"/>
  <c r="T155" i="1"/>
  <c r="S155" i="1"/>
  <c r="R155" i="1"/>
  <c r="V155" i="1"/>
  <c r="T163" i="1"/>
  <c r="S163" i="1"/>
  <c r="R163" i="1"/>
  <c r="V163" i="1"/>
  <c r="T175" i="1"/>
  <c r="S175" i="1"/>
  <c r="R175" i="1"/>
  <c r="V175" i="1"/>
  <c r="T183" i="1"/>
  <c r="S183" i="1"/>
  <c r="R183" i="1"/>
  <c r="V183" i="1"/>
  <c r="T191" i="1"/>
  <c r="S191" i="1"/>
  <c r="R191" i="1"/>
  <c r="V191" i="1"/>
  <c r="T199" i="1"/>
  <c r="S199" i="1"/>
  <c r="R199" i="1"/>
  <c r="V199" i="1"/>
  <c r="T207" i="1"/>
  <c r="S207" i="1"/>
  <c r="R207" i="1"/>
  <c r="V207" i="1"/>
  <c r="T211" i="1"/>
  <c r="S211" i="1"/>
  <c r="R211" i="1"/>
  <c r="V211" i="1"/>
  <c r="T219" i="1"/>
  <c r="S219" i="1"/>
  <c r="R219" i="1"/>
  <c r="V219" i="1"/>
  <c r="T227" i="1"/>
  <c r="S227" i="1"/>
  <c r="R227" i="1"/>
  <c r="V227" i="1"/>
  <c r="T234" i="1"/>
  <c r="S234" i="1"/>
  <c r="R234" i="1"/>
  <c r="V234" i="1"/>
  <c r="T12" i="4"/>
  <c r="S12" i="4"/>
  <c r="T20" i="4"/>
  <c r="S20" i="4"/>
  <c r="T28" i="4"/>
  <c r="S28" i="4"/>
  <c r="T32" i="4"/>
  <c r="S32" i="4"/>
  <c r="T40" i="4"/>
  <c r="S40" i="4"/>
  <c r="T48" i="4"/>
  <c r="S48" i="4"/>
  <c r="T56" i="4"/>
  <c r="S56" i="4"/>
  <c r="T64" i="4"/>
  <c r="S64" i="4"/>
  <c r="T72" i="4"/>
  <c r="S72" i="4"/>
  <c r="T76" i="4"/>
  <c r="S76" i="4"/>
  <c r="T84" i="4"/>
  <c r="S84" i="4"/>
  <c r="T96" i="4"/>
  <c r="S96" i="4"/>
  <c r="T104" i="4"/>
  <c r="S104" i="4"/>
  <c r="T116" i="4"/>
  <c r="S116" i="4"/>
  <c r="T8" i="1"/>
  <c r="S8" i="1"/>
  <c r="R8" i="1"/>
  <c r="V8" i="1"/>
  <c r="T16" i="1"/>
  <c r="S16" i="1"/>
  <c r="R16" i="1"/>
  <c r="V16" i="1"/>
  <c r="T24" i="1"/>
  <c r="S24" i="1"/>
  <c r="R24" i="1"/>
  <c r="V24" i="1"/>
  <c r="T32" i="1"/>
  <c r="S32" i="1"/>
  <c r="R32" i="1"/>
  <c r="V32" i="1"/>
  <c r="T40" i="1"/>
  <c r="S40" i="1"/>
  <c r="R40" i="1"/>
  <c r="V40" i="1"/>
  <c r="T48" i="1"/>
  <c r="S48" i="1"/>
  <c r="R48" i="1"/>
  <c r="V48" i="1"/>
  <c r="T56" i="1"/>
  <c r="S56" i="1"/>
  <c r="R56" i="1"/>
  <c r="V56" i="1"/>
  <c r="T60" i="1"/>
  <c r="S60" i="1"/>
  <c r="R60" i="1"/>
  <c r="V60" i="1"/>
  <c r="T68" i="1"/>
  <c r="S68" i="1"/>
  <c r="R68" i="1"/>
  <c r="V68" i="1"/>
  <c r="T80" i="1"/>
  <c r="S80" i="1"/>
  <c r="R80" i="1"/>
  <c r="V80" i="1"/>
  <c r="T88" i="1"/>
  <c r="S88" i="1"/>
  <c r="R88" i="1"/>
  <c r="V88" i="1"/>
  <c r="T92" i="1"/>
  <c r="S92" i="1"/>
  <c r="R92" i="1"/>
  <c r="V92" i="1"/>
  <c r="T100" i="1"/>
  <c r="S100" i="1"/>
  <c r="R100" i="1"/>
  <c r="V100" i="1"/>
  <c r="T108" i="1"/>
  <c r="S108" i="1"/>
  <c r="R108" i="1"/>
  <c r="V108" i="1"/>
  <c r="T116" i="1"/>
  <c r="S116" i="1"/>
  <c r="R116" i="1"/>
  <c r="V116" i="1"/>
  <c r="T2" i="1"/>
  <c r="S2" i="1"/>
  <c r="V2" i="1"/>
  <c r="R2" i="1"/>
  <c r="T6" i="1"/>
  <c r="S6" i="1"/>
  <c r="V6" i="1"/>
  <c r="R6" i="1"/>
  <c r="T10" i="1"/>
  <c r="S10" i="1"/>
  <c r="R10" i="1"/>
  <c r="V10" i="1"/>
  <c r="T14" i="1"/>
  <c r="S14" i="1"/>
  <c r="R14" i="1"/>
  <c r="V14" i="1"/>
  <c r="T18" i="1"/>
  <c r="S18" i="1"/>
  <c r="R18" i="1"/>
  <c r="V18" i="1"/>
  <c r="T22" i="1"/>
  <c r="S22" i="1"/>
  <c r="V22" i="1"/>
  <c r="R22" i="1"/>
  <c r="T26" i="1"/>
  <c r="S26" i="1"/>
  <c r="R26" i="1"/>
  <c r="V26" i="1"/>
  <c r="T30" i="1"/>
  <c r="S30" i="1"/>
  <c r="R30" i="1"/>
  <c r="V30" i="1"/>
  <c r="T34" i="1"/>
  <c r="S34" i="1"/>
  <c r="R34" i="1"/>
  <c r="V34" i="1"/>
  <c r="T38" i="1"/>
  <c r="S38" i="1"/>
  <c r="V38" i="1"/>
  <c r="R38" i="1"/>
  <c r="T42" i="1"/>
  <c r="S42" i="1"/>
  <c r="R42" i="1"/>
  <c r="V42" i="1"/>
  <c r="T46" i="1"/>
  <c r="S46" i="1"/>
  <c r="R46" i="1"/>
  <c r="V46" i="1"/>
  <c r="T50" i="1"/>
  <c r="S50" i="1"/>
  <c r="R50" i="1"/>
  <c r="V50" i="1"/>
  <c r="T54" i="1"/>
  <c r="S54" i="1"/>
  <c r="V54" i="1"/>
  <c r="R54" i="1"/>
  <c r="T58" i="1"/>
  <c r="S58" i="1"/>
  <c r="R58" i="1"/>
  <c r="V58" i="1"/>
  <c r="T62" i="1"/>
  <c r="S62" i="1"/>
  <c r="R62" i="1"/>
  <c r="V62" i="1"/>
  <c r="T66" i="1"/>
  <c r="S66" i="1"/>
  <c r="R66" i="1"/>
  <c r="V66" i="1"/>
  <c r="T70" i="1"/>
  <c r="S70" i="1"/>
  <c r="V70" i="1"/>
  <c r="R70" i="1"/>
  <c r="T74" i="1"/>
  <c r="S74" i="1"/>
  <c r="R74" i="1"/>
  <c r="V74" i="1"/>
  <c r="T78" i="1"/>
  <c r="S78" i="1"/>
  <c r="R78" i="1"/>
  <c r="V78" i="1"/>
  <c r="T82" i="1"/>
  <c r="S82" i="1"/>
  <c r="R82" i="1"/>
  <c r="V82" i="1"/>
  <c r="T86" i="1"/>
  <c r="S86" i="1"/>
  <c r="V86" i="1"/>
  <c r="R86" i="1"/>
  <c r="T90" i="1"/>
  <c r="S90" i="1"/>
  <c r="R90" i="1"/>
  <c r="V90" i="1"/>
  <c r="T94" i="1"/>
  <c r="S94" i="1"/>
  <c r="R94" i="1"/>
  <c r="V94" i="1"/>
  <c r="T98" i="1"/>
  <c r="S98" i="1"/>
  <c r="R98" i="1"/>
  <c r="V98" i="1"/>
  <c r="T102" i="1"/>
  <c r="S102" i="1"/>
  <c r="R102" i="1"/>
  <c r="V102" i="1"/>
  <c r="T106" i="1"/>
  <c r="S106" i="1"/>
  <c r="R106" i="1"/>
  <c r="V106" i="1"/>
  <c r="T110" i="1"/>
  <c r="S110" i="1"/>
  <c r="R110" i="1"/>
  <c r="V110" i="1"/>
  <c r="T114" i="1"/>
  <c r="S114" i="1"/>
  <c r="R114" i="1"/>
  <c r="V114" i="1"/>
  <c r="T118" i="1"/>
  <c r="S118" i="1"/>
  <c r="R118" i="1"/>
  <c r="V118" i="1"/>
  <c r="T122" i="1"/>
  <c r="S122" i="1"/>
  <c r="R122" i="1"/>
  <c r="V122" i="1"/>
  <c r="T126" i="1"/>
  <c r="S126" i="1"/>
  <c r="R126" i="1"/>
  <c r="V126" i="1"/>
  <c r="T130" i="1"/>
  <c r="S130" i="1"/>
  <c r="R130" i="1"/>
  <c r="V130" i="1"/>
  <c r="T134" i="1"/>
  <c r="S134" i="1"/>
  <c r="R134" i="1"/>
  <c r="V134" i="1"/>
  <c r="T138" i="1"/>
  <c r="S138" i="1"/>
  <c r="R138" i="1"/>
  <c r="V138" i="1"/>
  <c r="T142" i="1"/>
  <c r="S142" i="1"/>
  <c r="R142" i="1"/>
  <c r="V142" i="1"/>
  <c r="T146" i="1"/>
  <c r="S146" i="1"/>
  <c r="R146" i="1"/>
  <c r="V146" i="1"/>
  <c r="T150" i="1"/>
  <c r="S150" i="1"/>
  <c r="R150" i="1"/>
  <c r="V150" i="1"/>
  <c r="T154" i="1"/>
  <c r="S154" i="1"/>
  <c r="R154" i="1"/>
  <c r="V154" i="1"/>
  <c r="T158" i="1"/>
  <c r="S158" i="1"/>
  <c r="R158" i="1"/>
  <c r="V158" i="1"/>
  <c r="T162" i="1"/>
  <c r="S162" i="1"/>
  <c r="R162" i="1"/>
  <c r="V162" i="1"/>
  <c r="T166" i="1"/>
  <c r="S166" i="1"/>
  <c r="R166" i="1"/>
  <c r="V166" i="1"/>
  <c r="T170" i="1"/>
  <c r="S170" i="1"/>
  <c r="R170" i="1"/>
  <c r="V170" i="1"/>
  <c r="T174" i="1"/>
  <c r="S174" i="1"/>
  <c r="R174" i="1"/>
  <c r="V174" i="1"/>
  <c r="T178" i="1"/>
  <c r="S178" i="1"/>
  <c r="R178" i="1"/>
  <c r="V178" i="1"/>
  <c r="T182" i="1"/>
  <c r="S182" i="1"/>
  <c r="R182" i="1"/>
  <c r="V182" i="1"/>
  <c r="T186" i="1"/>
  <c r="S186" i="1"/>
  <c r="R186" i="1"/>
  <c r="V186" i="1"/>
  <c r="T190" i="1"/>
  <c r="S190" i="1"/>
  <c r="R190" i="1"/>
  <c r="V190" i="1"/>
  <c r="T194" i="1"/>
  <c r="S194" i="1"/>
  <c r="R194" i="1"/>
  <c r="V194" i="1"/>
  <c r="T198" i="1"/>
  <c r="S198" i="1"/>
  <c r="R198" i="1"/>
  <c r="V198" i="1"/>
  <c r="T202" i="1"/>
  <c r="S202" i="1"/>
  <c r="R202" i="1"/>
  <c r="V202" i="1"/>
  <c r="T206" i="1"/>
  <c r="S206" i="1"/>
  <c r="R206" i="1"/>
  <c r="V206" i="1"/>
  <c r="T210" i="1"/>
  <c r="S210" i="1"/>
  <c r="R210" i="1"/>
  <c r="V210" i="1"/>
  <c r="T214" i="1"/>
  <c r="S214" i="1"/>
  <c r="R214" i="1"/>
  <c r="V214" i="1"/>
  <c r="T218" i="1"/>
  <c r="S218" i="1"/>
  <c r="R218" i="1"/>
  <c r="V218" i="1"/>
  <c r="T222" i="1"/>
  <c r="S222" i="1"/>
  <c r="R222" i="1"/>
  <c r="V222" i="1"/>
  <c r="T226" i="1"/>
  <c r="S226" i="1"/>
  <c r="R226" i="1"/>
  <c r="V226" i="1"/>
  <c r="T236" i="1"/>
  <c r="S236" i="1"/>
  <c r="R236" i="1"/>
  <c r="V236" i="1"/>
  <c r="T233" i="1"/>
  <c r="S233" i="1"/>
  <c r="R233" i="1"/>
  <c r="V233" i="1"/>
  <c r="T3" i="4"/>
  <c r="S3" i="4"/>
  <c r="T7" i="4"/>
  <c r="S7" i="4"/>
  <c r="T11" i="4"/>
  <c r="S11" i="4"/>
  <c r="T15" i="4"/>
  <c r="S15" i="4"/>
  <c r="T19" i="4"/>
  <c r="S19" i="4"/>
  <c r="T23" i="4"/>
  <c r="S23" i="4"/>
  <c r="T27" i="4"/>
  <c r="S27" i="4"/>
  <c r="T31" i="4"/>
  <c r="S31" i="4"/>
  <c r="T35" i="4"/>
  <c r="S35" i="4"/>
  <c r="T39" i="4"/>
  <c r="S39" i="4"/>
  <c r="T43" i="4"/>
  <c r="S43" i="4"/>
  <c r="T47" i="4"/>
  <c r="S47" i="4"/>
  <c r="T51" i="4"/>
  <c r="S51" i="4"/>
  <c r="T55" i="4"/>
  <c r="S55" i="4"/>
  <c r="T59" i="4"/>
  <c r="S59" i="4"/>
  <c r="T63" i="4"/>
  <c r="S63" i="4"/>
  <c r="T67" i="4"/>
  <c r="S67" i="4"/>
  <c r="T71" i="4"/>
  <c r="S71" i="4"/>
  <c r="T75" i="4"/>
  <c r="S75" i="4"/>
  <c r="T79" i="4"/>
  <c r="S79" i="4"/>
  <c r="T83" i="4"/>
  <c r="S83" i="4"/>
  <c r="T87" i="4"/>
  <c r="S87" i="4"/>
  <c r="T91" i="4"/>
  <c r="S91" i="4"/>
  <c r="T95" i="4"/>
  <c r="S95" i="4"/>
  <c r="T99" i="4"/>
  <c r="S99" i="4"/>
  <c r="T103" i="4"/>
  <c r="S103" i="4"/>
  <c r="T107" i="4"/>
  <c r="S107" i="4"/>
  <c r="T111" i="4"/>
  <c r="S111" i="4"/>
  <c r="T115" i="4"/>
  <c r="S115" i="4"/>
  <c r="T119" i="4"/>
  <c r="S119" i="4"/>
  <c r="T123" i="4"/>
  <c r="S123" i="4"/>
  <c r="T127" i="4"/>
  <c r="S127" i="4"/>
  <c r="T131" i="4"/>
  <c r="S131" i="4"/>
  <c r="T135" i="4"/>
  <c r="S135" i="4"/>
  <c r="T139" i="4"/>
  <c r="S139" i="4"/>
  <c r="T143" i="4"/>
  <c r="S143" i="4"/>
  <c r="T147" i="4"/>
  <c r="S147" i="4"/>
  <c r="T151" i="4"/>
  <c r="S151" i="4"/>
  <c r="T155" i="4"/>
  <c r="S155" i="4"/>
  <c r="T159" i="4"/>
  <c r="S159" i="4"/>
  <c r="T163" i="4"/>
  <c r="S163" i="4"/>
  <c r="T167" i="4"/>
  <c r="S167" i="4"/>
  <c r="T171" i="4"/>
  <c r="S171" i="4"/>
  <c r="T175" i="4"/>
  <c r="S175" i="4"/>
  <c r="T179" i="4"/>
  <c r="S179" i="4"/>
  <c r="T183" i="4"/>
  <c r="S183" i="4"/>
  <c r="T187" i="4"/>
  <c r="S187" i="4"/>
  <c r="T191" i="4"/>
  <c r="S191" i="4"/>
  <c r="T195" i="4"/>
  <c r="S195" i="4"/>
  <c r="T199" i="4"/>
  <c r="S199" i="4"/>
  <c r="T203" i="4"/>
  <c r="S203" i="4"/>
  <c r="T207" i="4"/>
  <c r="S207" i="4"/>
  <c r="T211" i="4"/>
  <c r="S211" i="4"/>
  <c r="T216" i="4"/>
  <c r="S216" i="4"/>
  <c r="T221" i="4"/>
  <c r="S221" i="4"/>
  <c r="T225" i="4"/>
  <c r="S225" i="4"/>
  <c r="T229" i="4"/>
  <c r="S229" i="4"/>
  <c r="T233" i="4"/>
  <c r="S233" i="4"/>
  <c r="T237" i="4"/>
  <c r="S237" i="4"/>
  <c r="T241" i="4"/>
  <c r="S241" i="4"/>
  <c r="S129" i="5"/>
  <c r="R129" i="5"/>
  <c r="S11" i="5"/>
  <c r="R11" i="5"/>
  <c r="S58" i="5"/>
  <c r="R58" i="5"/>
  <c r="S24" i="5"/>
  <c r="R24" i="5"/>
  <c r="S120" i="5"/>
  <c r="R120" i="5"/>
  <c r="S8" i="5"/>
  <c r="R8" i="5"/>
  <c r="S74" i="5"/>
  <c r="R74" i="5"/>
  <c r="S25" i="5"/>
  <c r="R25" i="5"/>
  <c r="S63" i="5"/>
  <c r="R63" i="5"/>
  <c r="S171" i="5"/>
  <c r="R171" i="5"/>
  <c r="S144" i="5"/>
  <c r="R144" i="5"/>
  <c r="S255" i="5"/>
  <c r="R255" i="5"/>
  <c r="S264" i="5"/>
  <c r="R264" i="5"/>
  <c r="S340" i="5"/>
  <c r="R340" i="5"/>
  <c r="S116" i="5"/>
  <c r="R116" i="5"/>
  <c r="S160" i="5"/>
  <c r="R160" i="5"/>
  <c r="S173" i="5"/>
  <c r="R173" i="5"/>
  <c r="S51" i="5"/>
  <c r="R51" i="5"/>
  <c r="S141" i="5"/>
  <c r="R141" i="5"/>
  <c r="S59" i="5"/>
  <c r="R59" i="5"/>
  <c r="S73" i="5"/>
  <c r="R73" i="5"/>
  <c r="S167" i="5"/>
  <c r="R167" i="5"/>
  <c r="S22" i="5"/>
  <c r="R22" i="5"/>
  <c r="S61" i="5"/>
  <c r="R61" i="5"/>
  <c r="S153" i="5"/>
  <c r="R153" i="5"/>
  <c r="S193" i="5"/>
  <c r="R193" i="5"/>
  <c r="S327" i="5"/>
  <c r="R327" i="5"/>
  <c r="S329" i="5"/>
  <c r="R329" i="5"/>
  <c r="S67" i="5"/>
  <c r="R67" i="5"/>
  <c r="S165" i="5"/>
  <c r="R165" i="5"/>
  <c r="S316" i="5"/>
  <c r="R316" i="5"/>
  <c r="S33" i="5"/>
  <c r="R33" i="5"/>
  <c r="S7" i="5"/>
  <c r="R7" i="5"/>
  <c r="S47" i="5"/>
  <c r="R47" i="5"/>
  <c r="S138" i="5"/>
  <c r="R138" i="5"/>
  <c r="S170" i="5"/>
  <c r="R170" i="5"/>
  <c r="S318" i="5"/>
  <c r="R318" i="5"/>
  <c r="S16" i="5"/>
  <c r="R16" i="5"/>
  <c r="S87" i="5"/>
  <c r="R87" i="5"/>
  <c r="S184" i="5"/>
  <c r="R184" i="5"/>
  <c r="S204" i="5"/>
  <c r="R204" i="5"/>
  <c r="S221" i="5"/>
  <c r="R221" i="5"/>
  <c r="S282" i="5"/>
  <c r="R282" i="5"/>
  <c r="S85" i="5"/>
  <c r="R85" i="5"/>
  <c r="S212" i="5"/>
  <c r="R212" i="5"/>
  <c r="S31" i="5"/>
  <c r="R31" i="5"/>
  <c r="S21" i="5"/>
  <c r="R21" i="5"/>
  <c r="S102" i="5"/>
  <c r="R102" i="5"/>
  <c r="S181" i="5"/>
  <c r="R181" i="5"/>
  <c r="S296" i="5"/>
  <c r="R296" i="5"/>
  <c r="S37" i="5"/>
  <c r="R37" i="5"/>
  <c r="S284" i="5"/>
  <c r="R284" i="5"/>
  <c r="S360" i="5"/>
  <c r="R360" i="5"/>
  <c r="S93" i="5"/>
  <c r="R93" i="5"/>
  <c r="S50" i="5"/>
  <c r="R50" i="5"/>
  <c r="S305" i="5"/>
  <c r="R305" i="5"/>
  <c r="S315" i="5"/>
  <c r="R315" i="5"/>
  <c r="S274" i="5"/>
  <c r="R274" i="5"/>
  <c r="S192" i="5"/>
  <c r="R192" i="5"/>
  <c r="S368" i="5"/>
  <c r="R368" i="5"/>
  <c r="S273" i="5"/>
  <c r="R273" i="5"/>
  <c r="S291" i="5"/>
  <c r="R291" i="5"/>
  <c r="S321" i="5"/>
  <c r="R321" i="5"/>
  <c r="S309" i="5"/>
  <c r="R309" i="5"/>
  <c r="S234" i="5"/>
  <c r="R234" i="5"/>
  <c r="S253" i="5"/>
  <c r="R253" i="5"/>
  <c r="S83" i="5"/>
  <c r="R83" i="5"/>
  <c r="S137" i="5"/>
  <c r="R137" i="5"/>
  <c r="S332" i="5"/>
  <c r="R332" i="5"/>
  <c r="S245" i="5"/>
  <c r="R245" i="5"/>
  <c r="S342" i="5"/>
  <c r="R342" i="5"/>
  <c r="S3" i="5"/>
  <c r="R3" i="5"/>
  <c r="S12" i="5"/>
  <c r="R12" i="5"/>
  <c r="T120" i="4"/>
  <c r="S120" i="4"/>
  <c r="T124" i="4"/>
  <c r="S124" i="4"/>
  <c r="T128" i="4"/>
  <c r="S128" i="4"/>
  <c r="T132" i="4"/>
  <c r="S132" i="4"/>
  <c r="T136" i="4"/>
  <c r="S136" i="4"/>
  <c r="T140" i="4"/>
  <c r="S140" i="4"/>
  <c r="T144" i="4"/>
  <c r="S144" i="4"/>
  <c r="T148" i="4"/>
  <c r="S148" i="4"/>
  <c r="T152" i="4"/>
  <c r="S152" i="4"/>
  <c r="T156" i="4"/>
  <c r="S156" i="4"/>
  <c r="T160" i="4"/>
  <c r="S160" i="4"/>
  <c r="T164" i="4"/>
  <c r="S164" i="4"/>
  <c r="T168" i="4"/>
  <c r="S168" i="4"/>
  <c r="T172" i="4"/>
  <c r="S172" i="4"/>
  <c r="T176" i="4"/>
  <c r="S176" i="4"/>
  <c r="T180" i="4"/>
  <c r="S180" i="4"/>
  <c r="T184" i="4"/>
  <c r="S184" i="4"/>
  <c r="T188" i="4"/>
  <c r="S188" i="4"/>
  <c r="T192" i="4"/>
  <c r="S192" i="4"/>
  <c r="T196" i="4"/>
  <c r="S196" i="4"/>
  <c r="T200" i="4"/>
  <c r="S200" i="4"/>
  <c r="T204" i="4"/>
  <c r="S204" i="4"/>
  <c r="T208" i="4"/>
  <c r="S208" i="4"/>
  <c r="T212" i="4"/>
  <c r="S212" i="4"/>
  <c r="T218" i="4"/>
  <c r="S218" i="4"/>
  <c r="T222" i="4"/>
  <c r="S222" i="4"/>
  <c r="T226" i="4"/>
  <c r="S226" i="4"/>
  <c r="T230" i="4"/>
  <c r="S230" i="4"/>
  <c r="T234" i="4"/>
  <c r="S234" i="4"/>
  <c r="T238" i="4"/>
  <c r="S238" i="4"/>
  <c r="S148" i="5"/>
  <c r="R148" i="5"/>
  <c r="S55" i="5"/>
  <c r="R55" i="5"/>
  <c r="S26" i="5"/>
  <c r="R26" i="5"/>
  <c r="S66" i="5"/>
  <c r="R66" i="5"/>
  <c r="S45" i="5"/>
  <c r="R45" i="5"/>
  <c r="S2" i="5"/>
  <c r="R2" i="5"/>
  <c r="S20" i="5"/>
  <c r="R20" i="5"/>
  <c r="S101" i="5"/>
  <c r="R101" i="5"/>
  <c r="S133" i="5"/>
  <c r="R133" i="5"/>
  <c r="S72" i="5"/>
  <c r="R72" i="5"/>
  <c r="S172" i="5"/>
  <c r="R172" i="5"/>
  <c r="S216" i="5"/>
  <c r="R216" i="5"/>
  <c r="S259" i="5"/>
  <c r="R259" i="5"/>
  <c r="S266" i="5"/>
  <c r="R266" i="5"/>
  <c r="S19" i="5"/>
  <c r="R19" i="5"/>
  <c r="S130" i="5"/>
  <c r="R130" i="5"/>
  <c r="S161" i="5"/>
  <c r="R161" i="5"/>
  <c r="S201" i="5"/>
  <c r="R201" i="5"/>
  <c r="S86" i="5"/>
  <c r="R86" i="5"/>
  <c r="S81" i="5"/>
  <c r="R81" i="5"/>
  <c r="S75" i="5"/>
  <c r="R75" i="5"/>
  <c r="S78" i="5"/>
  <c r="R78" i="5"/>
  <c r="S174" i="5"/>
  <c r="R174" i="5"/>
  <c r="S307" i="5"/>
  <c r="R307" i="5"/>
  <c r="S62" i="5"/>
  <c r="R62" i="5"/>
  <c r="S163" i="5"/>
  <c r="R163" i="5"/>
  <c r="S194" i="5"/>
  <c r="R194" i="5"/>
  <c r="S209" i="5"/>
  <c r="R209" i="5"/>
  <c r="S341" i="5"/>
  <c r="R341" i="5"/>
  <c r="S98" i="5"/>
  <c r="R98" i="5"/>
  <c r="S176" i="5"/>
  <c r="R176" i="5"/>
  <c r="S335" i="5"/>
  <c r="R335" i="5"/>
  <c r="S136" i="5"/>
  <c r="R136" i="5"/>
  <c r="S30" i="5"/>
  <c r="R30" i="5"/>
  <c r="S53" i="5"/>
  <c r="R53" i="5"/>
  <c r="S156" i="5"/>
  <c r="R156" i="5"/>
  <c r="S210" i="5"/>
  <c r="R210" i="5"/>
  <c r="S319" i="5"/>
  <c r="R319" i="5"/>
  <c r="S52" i="5"/>
  <c r="R52" i="5"/>
  <c r="S177" i="5"/>
  <c r="R177" i="5"/>
  <c r="S185" i="5"/>
  <c r="R185" i="5"/>
  <c r="S213" i="5"/>
  <c r="R213" i="5"/>
  <c r="S222" i="5"/>
  <c r="R222" i="5"/>
  <c r="S288" i="5"/>
  <c r="R288" i="5"/>
  <c r="S132" i="5"/>
  <c r="R132" i="5"/>
  <c r="S293" i="5"/>
  <c r="R293" i="5"/>
  <c r="S178" i="5"/>
  <c r="R178" i="5"/>
  <c r="S36" i="5"/>
  <c r="R36" i="5"/>
  <c r="S110" i="5"/>
  <c r="R110" i="5"/>
  <c r="S187" i="5"/>
  <c r="R187" i="5"/>
  <c r="S317" i="5"/>
  <c r="R317" i="5"/>
  <c r="S40" i="5"/>
  <c r="R40" i="5"/>
  <c r="S339" i="5"/>
  <c r="R339" i="5"/>
  <c r="S32" i="5"/>
  <c r="R32" i="5"/>
  <c r="S303" i="5"/>
  <c r="R303" i="5"/>
  <c r="S117" i="5"/>
  <c r="R117" i="5"/>
  <c r="S361" i="5"/>
  <c r="R361" i="5"/>
  <c r="S349" i="5"/>
  <c r="R349" i="5"/>
  <c r="S275" i="5"/>
  <c r="R275" i="5"/>
  <c r="S80" i="5"/>
  <c r="R80" i="5"/>
  <c r="S46" i="5"/>
  <c r="R46" i="5"/>
  <c r="S186" i="5"/>
  <c r="R186" i="5"/>
  <c r="S297" i="5"/>
  <c r="R297" i="5"/>
  <c r="S326" i="5"/>
  <c r="R326" i="5"/>
  <c r="S314" i="5"/>
  <c r="R314" i="5"/>
  <c r="S235" i="5"/>
  <c r="R235" i="5"/>
  <c r="S254" i="5"/>
  <c r="R254" i="5"/>
  <c r="S238" i="5"/>
  <c r="R238" i="5"/>
  <c r="S242" i="5"/>
  <c r="R242" i="5"/>
  <c r="S345" i="5"/>
  <c r="R345" i="5"/>
  <c r="S333" i="5"/>
  <c r="R333" i="5"/>
  <c r="S306" i="5"/>
  <c r="R306" i="5"/>
  <c r="S28" i="5"/>
  <c r="R28" i="5"/>
  <c r="S77" i="5"/>
  <c r="R77" i="5"/>
  <c r="T124" i="1"/>
  <c r="S124" i="1"/>
  <c r="R124" i="1"/>
  <c r="V124" i="1"/>
  <c r="T128" i="1"/>
  <c r="S128" i="1"/>
  <c r="R128" i="1"/>
  <c r="V128" i="1"/>
  <c r="T132" i="1"/>
  <c r="S132" i="1"/>
  <c r="R132" i="1"/>
  <c r="V132" i="1"/>
  <c r="T136" i="1"/>
  <c r="S136" i="1"/>
  <c r="R136" i="1"/>
  <c r="V136" i="1"/>
  <c r="T140" i="1"/>
  <c r="S140" i="1"/>
  <c r="R140" i="1"/>
  <c r="V140" i="1"/>
  <c r="T144" i="1"/>
  <c r="S144" i="1"/>
  <c r="R144" i="1"/>
  <c r="V144" i="1"/>
  <c r="T148" i="1"/>
  <c r="S148" i="1"/>
  <c r="R148" i="1"/>
  <c r="V148" i="1"/>
  <c r="T152" i="1"/>
  <c r="S152" i="1"/>
  <c r="R152" i="1"/>
  <c r="V152" i="1"/>
  <c r="T156" i="1"/>
  <c r="S156" i="1"/>
  <c r="R156" i="1"/>
  <c r="V156" i="1"/>
  <c r="T160" i="1"/>
  <c r="S160" i="1"/>
  <c r="R160" i="1"/>
  <c r="V160" i="1"/>
  <c r="T164" i="1"/>
  <c r="S164" i="1"/>
  <c r="R164" i="1"/>
  <c r="V164" i="1"/>
  <c r="T168" i="1"/>
  <c r="S168" i="1"/>
  <c r="R168" i="1"/>
  <c r="V168" i="1"/>
  <c r="T172" i="1"/>
  <c r="S172" i="1"/>
  <c r="R172" i="1"/>
  <c r="V172" i="1"/>
  <c r="T176" i="1"/>
  <c r="S176" i="1"/>
  <c r="R176" i="1"/>
  <c r="V176" i="1"/>
  <c r="T180" i="1"/>
  <c r="S180" i="1"/>
  <c r="R180" i="1"/>
  <c r="V180" i="1"/>
  <c r="T184" i="1"/>
  <c r="S184" i="1"/>
  <c r="R184" i="1"/>
  <c r="V184" i="1"/>
  <c r="T188" i="1"/>
  <c r="S188" i="1"/>
  <c r="R188" i="1"/>
  <c r="V188" i="1"/>
  <c r="T192" i="1"/>
  <c r="S192" i="1"/>
  <c r="R192" i="1"/>
  <c r="V192" i="1"/>
  <c r="T196" i="1"/>
  <c r="S196" i="1"/>
  <c r="R196" i="1"/>
  <c r="V196" i="1"/>
  <c r="T200" i="1"/>
  <c r="S200" i="1"/>
  <c r="R200" i="1"/>
  <c r="V200" i="1"/>
  <c r="T204" i="1"/>
  <c r="S204" i="1"/>
  <c r="R204" i="1"/>
  <c r="V204" i="1"/>
  <c r="T208" i="1"/>
  <c r="S208" i="1"/>
  <c r="R208" i="1"/>
  <c r="V208" i="1"/>
  <c r="T212" i="1"/>
  <c r="S212" i="1"/>
  <c r="R212" i="1"/>
  <c r="V212" i="1"/>
  <c r="T216" i="1"/>
  <c r="S216" i="1"/>
  <c r="R216" i="1"/>
  <c r="V216" i="1"/>
  <c r="T220" i="1"/>
  <c r="S220" i="1"/>
  <c r="R220" i="1"/>
  <c r="V220" i="1"/>
  <c r="T224" i="1"/>
  <c r="S224" i="1"/>
  <c r="R224" i="1"/>
  <c r="V224" i="1"/>
  <c r="T228" i="1"/>
  <c r="S228" i="1"/>
  <c r="R228" i="1"/>
  <c r="V228" i="1"/>
  <c r="T231" i="1"/>
  <c r="S231" i="1"/>
  <c r="R231" i="1"/>
  <c r="V231" i="1"/>
  <c r="T235" i="1"/>
  <c r="S235" i="1"/>
  <c r="R235" i="1"/>
  <c r="V235" i="1"/>
  <c r="T5" i="4"/>
  <c r="S5" i="4"/>
  <c r="T9" i="4"/>
  <c r="S9" i="4"/>
  <c r="T13" i="4"/>
  <c r="S13" i="4"/>
  <c r="T17" i="4"/>
  <c r="S17" i="4"/>
  <c r="T21" i="4"/>
  <c r="S21" i="4"/>
  <c r="T25" i="4"/>
  <c r="S25" i="4"/>
  <c r="T29" i="4"/>
  <c r="S29" i="4"/>
  <c r="T33" i="4"/>
  <c r="S33" i="4"/>
  <c r="T37" i="4"/>
  <c r="S37" i="4"/>
  <c r="T41" i="4"/>
  <c r="S41" i="4"/>
  <c r="T45" i="4"/>
  <c r="S45" i="4"/>
  <c r="T49" i="4"/>
  <c r="S49" i="4"/>
  <c r="T53" i="4"/>
  <c r="S53" i="4"/>
  <c r="T57" i="4"/>
  <c r="S57" i="4"/>
  <c r="T61" i="4"/>
  <c r="S61" i="4"/>
  <c r="T65" i="4"/>
  <c r="S65" i="4"/>
  <c r="T69" i="4"/>
  <c r="S69" i="4"/>
  <c r="T73" i="4"/>
  <c r="S73" i="4"/>
  <c r="T77" i="4"/>
  <c r="S77" i="4"/>
  <c r="T81" i="4"/>
  <c r="S81" i="4"/>
  <c r="T85" i="4"/>
  <c r="S85" i="4"/>
  <c r="T89" i="4"/>
  <c r="S89" i="4"/>
  <c r="T93" i="4"/>
  <c r="S93" i="4"/>
  <c r="T97" i="4"/>
  <c r="S97" i="4"/>
  <c r="T101" i="4"/>
  <c r="S101" i="4"/>
  <c r="T105" i="4"/>
  <c r="S105" i="4"/>
  <c r="T109" i="4"/>
  <c r="S109" i="4"/>
  <c r="T113" i="4"/>
  <c r="S113" i="4"/>
  <c r="T117" i="4"/>
  <c r="S117" i="4"/>
  <c r="T121" i="4"/>
  <c r="S121" i="4"/>
  <c r="T125" i="4"/>
  <c r="S125" i="4"/>
  <c r="T129" i="4"/>
  <c r="S129" i="4"/>
  <c r="T133" i="4"/>
  <c r="S133" i="4"/>
  <c r="T137" i="4"/>
  <c r="S137" i="4"/>
  <c r="T141" i="4"/>
  <c r="S141" i="4"/>
  <c r="T145" i="4"/>
  <c r="S145" i="4"/>
  <c r="T149" i="4"/>
  <c r="S149" i="4"/>
  <c r="T153" i="4"/>
  <c r="S153" i="4"/>
  <c r="T157" i="4"/>
  <c r="S157" i="4"/>
  <c r="T161" i="4"/>
  <c r="S161" i="4"/>
  <c r="T165" i="4"/>
  <c r="S165" i="4"/>
  <c r="T169" i="4"/>
  <c r="S169" i="4"/>
  <c r="T173" i="4"/>
  <c r="S173" i="4"/>
  <c r="T177" i="4"/>
  <c r="S177" i="4"/>
  <c r="T181" i="4"/>
  <c r="S181" i="4"/>
  <c r="T185" i="4"/>
  <c r="S185" i="4"/>
  <c r="T189" i="4"/>
  <c r="S189" i="4"/>
  <c r="T193" i="4"/>
  <c r="S193" i="4"/>
  <c r="T197" i="4"/>
  <c r="S197" i="4"/>
  <c r="T201" i="4"/>
  <c r="S201" i="4"/>
  <c r="T205" i="4"/>
  <c r="S205" i="4"/>
  <c r="T209" i="4"/>
  <c r="S209" i="4"/>
  <c r="T213" i="4"/>
  <c r="S213" i="4"/>
  <c r="T219" i="4"/>
  <c r="S219" i="4"/>
  <c r="T223" i="4"/>
  <c r="S223" i="4"/>
  <c r="T227" i="4"/>
  <c r="S227" i="4"/>
  <c r="T231" i="4"/>
  <c r="S231" i="4"/>
  <c r="T235" i="4"/>
  <c r="S235" i="4"/>
  <c r="T239" i="4"/>
  <c r="S239" i="4"/>
  <c r="S6" i="5"/>
  <c r="R6" i="5"/>
  <c r="S69" i="5"/>
  <c r="R69" i="5"/>
  <c r="S43" i="5"/>
  <c r="R43" i="5"/>
  <c r="S145" i="5"/>
  <c r="R145" i="5"/>
  <c r="S95" i="5"/>
  <c r="R95" i="5"/>
  <c r="S60" i="5"/>
  <c r="R60" i="5"/>
  <c r="S106" i="5"/>
  <c r="R106" i="5"/>
  <c r="S214" i="5"/>
  <c r="R214" i="5"/>
  <c r="S39" i="5"/>
  <c r="R39" i="5"/>
  <c r="S104" i="5"/>
  <c r="R104" i="5"/>
  <c r="S188" i="5"/>
  <c r="R188" i="5"/>
  <c r="S247" i="5"/>
  <c r="R247" i="5"/>
  <c r="S261" i="5"/>
  <c r="R261" i="5"/>
  <c r="S268" i="5"/>
  <c r="R268" i="5"/>
  <c r="S82" i="5"/>
  <c r="R82" i="5"/>
  <c r="S150" i="5"/>
  <c r="R150" i="5"/>
  <c r="S168" i="5"/>
  <c r="R168" i="5"/>
  <c r="S206" i="5"/>
  <c r="R206" i="5"/>
  <c r="S111" i="5"/>
  <c r="R111" i="5"/>
  <c r="S113" i="5"/>
  <c r="R113" i="5"/>
  <c r="S304" i="5"/>
  <c r="R304" i="5"/>
  <c r="S96" i="5"/>
  <c r="R96" i="5"/>
  <c r="S180" i="5"/>
  <c r="R180" i="5"/>
  <c r="S308" i="5"/>
  <c r="R308" i="5"/>
  <c r="S122" i="5"/>
  <c r="R122" i="5"/>
  <c r="S189" i="5"/>
  <c r="R189" i="5"/>
  <c r="S195" i="5"/>
  <c r="R195" i="5"/>
  <c r="S56" i="5"/>
  <c r="R56" i="5"/>
  <c r="S29" i="5"/>
  <c r="R29" i="5"/>
  <c r="S94" i="5"/>
  <c r="R94" i="5"/>
  <c r="S211" i="5"/>
  <c r="R211" i="5"/>
  <c r="S89" i="5"/>
  <c r="R89" i="5"/>
  <c r="S140" i="5"/>
  <c r="R140" i="5"/>
  <c r="S34" i="5"/>
  <c r="R34" i="5"/>
  <c r="S54" i="5"/>
  <c r="R54" i="5"/>
  <c r="S157" i="5"/>
  <c r="R157" i="5"/>
  <c r="S224" i="5"/>
  <c r="R224" i="5"/>
  <c r="S325" i="5"/>
  <c r="R325" i="5"/>
  <c r="S338" i="5"/>
  <c r="R338" i="5"/>
  <c r="S182" i="5"/>
  <c r="R182" i="5"/>
  <c r="S197" i="5"/>
  <c r="R197" i="5"/>
  <c r="S219" i="5"/>
  <c r="R219" i="5"/>
  <c r="S279" i="5"/>
  <c r="R279" i="5"/>
  <c r="S330" i="5"/>
  <c r="R330" i="5"/>
  <c r="S198" i="5"/>
  <c r="R198" i="5"/>
  <c r="S343" i="5"/>
  <c r="R343" i="5"/>
  <c r="S362" i="5"/>
  <c r="R362" i="5"/>
  <c r="S38" i="5"/>
  <c r="R38" i="5"/>
  <c r="S125" i="5"/>
  <c r="R125" i="5"/>
  <c r="S208" i="5"/>
  <c r="R208" i="5"/>
  <c r="S334" i="5"/>
  <c r="R334" i="5"/>
  <c r="S90" i="5"/>
  <c r="R90" i="5"/>
  <c r="S331" i="5"/>
  <c r="R331" i="5"/>
  <c r="S97" i="5"/>
  <c r="R97" i="5"/>
  <c r="S311" i="5"/>
  <c r="R311" i="5"/>
  <c r="S151" i="5"/>
  <c r="R151" i="5"/>
  <c r="S126" i="5"/>
  <c r="R126" i="5"/>
  <c r="S267" i="5"/>
  <c r="R267" i="5"/>
  <c r="S115" i="5"/>
  <c r="R115" i="5"/>
  <c r="S347" i="5"/>
  <c r="R347" i="5"/>
  <c r="S269" i="5"/>
  <c r="R269" i="5"/>
  <c r="S276" i="5"/>
  <c r="R276" i="5"/>
  <c r="S298" i="5"/>
  <c r="R298" i="5"/>
  <c r="S88" i="5"/>
  <c r="R88" i="5"/>
  <c r="S232" i="5"/>
  <c r="R232" i="5"/>
  <c r="S236" i="5"/>
  <c r="R236" i="5"/>
  <c r="S256" i="5"/>
  <c r="R256" i="5"/>
  <c r="S277" i="5"/>
  <c r="R277" i="5"/>
  <c r="S320" i="5"/>
  <c r="R320" i="5"/>
  <c r="S239" i="5"/>
  <c r="R239" i="5"/>
  <c r="S200" i="5"/>
  <c r="R200" i="5"/>
  <c r="S344" i="5"/>
  <c r="R344" i="5"/>
  <c r="S17" i="5"/>
  <c r="R17" i="5"/>
  <c r="Q56" i="6"/>
  <c r="Q364" i="6" s="1"/>
  <c r="F5" i="7" s="1"/>
  <c r="T56" i="6"/>
  <c r="T364" i="6" s="1"/>
  <c r="I5" i="7" s="1"/>
  <c r="R56" i="6"/>
  <c r="R364" i="6" s="1"/>
  <c r="G5" i="7" s="1"/>
  <c r="T3" i="1"/>
  <c r="S3" i="1"/>
  <c r="R3" i="1"/>
  <c r="V3" i="1"/>
  <c r="T7" i="1"/>
  <c r="S7" i="1"/>
  <c r="R7" i="1"/>
  <c r="V7" i="1"/>
  <c r="T11" i="1"/>
  <c r="S11" i="1"/>
  <c r="R11" i="1"/>
  <c r="V11" i="1"/>
  <c r="T15" i="1"/>
  <c r="S15" i="1"/>
  <c r="R15" i="1"/>
  <c r="V15" i="1"/>
  <c r="T19" i="1"/>
  <c r="S19" i="1"/>
  <c r="R19" i="1"/>
  <c r="V19" i="1"/>
  <c r="T23" i="1"/>
  <c r="S23" i="1"/>
  <c r="R23" i="1"/>
  <c r="V23" i="1"/>
  <c r="T27" i="1"/>
  <c r="S27" i="1"/>
  <c r="R27" i="1"/>
  <c r="V27" i="1"/>
  <c r="T35" i="1"/>
  <c r="S35" i="1"/>
  <c r="R35" i="1"/>
  <c r="V35" i="1"/>
  <c r="T43" i="1"/>
  <c r="S43" i="1"/>
  <c r="R43" i="1"/>
  <c r="V43" i="1"/>
  <c r="T51" i="1"/>
  <c r="S51" i="1"/>
  <c r="R51" i="1"/>
  <c r="V51" i="1"/>
  <c r="T59" i="1"/>
  <c r="S59" i="1"/>
  <c r="R59" i="1"/>
  <c r="V59" i="1"/>
  <c r="T67" i="1"/>
  <c r="S67" i="1"/>
  <c r="R67" i="1"/>
  <c r="V67" i="1"/>
  <c r="T75" i="1"/>
  <c r="S75" i="1"/>
  <c r="R75" i="1"/>
  <c r="V75" i="1"/>
  <c r="T83" i="1"/>
  <c r="S83" i="1"/>
  <c r="R83" i="1"/>
  <c r="V83" i="1"/>
  <c r="T95" i="1"/>
  <c r="S95" i="1"/>
  <c r="R95" i="1"/>
  <c r="V95" i="1"/>
  <c r="T103" i="1"/>
  <c r="S103" i="1"/>
  <c r="R103" i="1"/>
  <c r="V103" i="1"/>
  <c r="T111" i="1"/>
  <c r="S111" i="1"/>
  <c r="R111" i="1"/>
  <c r="V111" i="1"/>
  <c r="T119" i="1"/>
  <c r="S119" i="1"/>
  <c r="R119" i="1"/>
  <c r="V119" i="1"/>
  <c r="T127" i="1"/>
  <c r="S127" i="1"/>
  <c r="R127" i="1"/>
  <c r="V127" i="1"/>
  <c r="T135" i="1"/>
  <c r="S135" i="1"/>
  <c r="R135" i="1"/>
  <c r="V135" i="1"/>
  <c r="T143" i="1"/>
  <c r="S143" i="1"/>
  <c r="R143" i="1"/>
  <c r="V143" i="1"/>
  <c r="T151" i="1"/>
  <c r="S151" i="1"/>
  <c r="R151" i="1"/>
  <c r="V151" i="1"/>
  <c r="T159" i="1"/>
  <c r="S159" i="1"/>
  <c r="R159" i="1"/>
  <c r="V159" i="1"/>
  <c r="T167" i="1"/>
  <c r="S167" i="1"/>
  <c r="R167" i="1"/>
  <c r="V167" i="1"/>
  <c r="T171" i="1"/>
  <c r="S171" i="1"/>
  <c r="R171" i="1"/>
  <c r="V171" i="1"/>
  <c r="T179" i="1"/>
  <c r="S179" i="1"/>
  <c r="R179" i="1"/>
  <c r="V179" i="1"/>
  <c r="T187" i="1"/>
  <c r="S187" i="1"/>
  <c r="R187" i="1"/>
  <c r="V187" i="1"/>
  <c r="T195" i="1"/>
  <c r="S195" i="1"/>
  <c r="R195" i="1"/>
  <c r="V195" i="1"/>
  <c r="T203" i="1"/>
  <c r="S203" i="1"/>
  <c r="R203" i="1"/>
  <c r="V203" i="1"/>
  <c r="T215" i="1"/>
  <c r="S215" i="1"/>
  <c r="R215" i="1"/>
  <c r="V215" i="1"/>
  <c r="T223" i="1"/>
  <c r="S223" i="1"/>
  <c r="R223" i="1"/>
  <c r="V223" i="1"/>
  <c r="T230" i="1"/>
  <c r="S230" i="1"/>
  <c r="R230" i="1"/>
  <c r="V230" i="1"/>
  <c r="T4" i="4"/>
  <c r="S4" i="4"/>
  <c r="T8" i="4"/>
  <c r="S8" i="4"/>
  <c r="T16" i="4"/>
  <c r="S16" i="4"/>
  <c r="T24" i="4"/>
  <c r="S24" i="4"/>
  <c r="T36" i="4"/>
  <c r="S36" i="4"/>
  <c r="T44" i="4"/>
  <c r="S44" i="4"/>
  <c r="T52" i="4"/>
  <c r="S52" i="4"/>
  <c r="T60" i="4"/>
  <c r="S60" i="4"/>
  <c r="T68" i="4"/>
  <c r="S68" i="4"/>
  <c r="T80" i="4"/>
  <c r="S80" i="4"/>
  <c r="T88" i="4"/>
  <c r="S88" i="4"/>
  <c r="T92" i="4"/>
  <c r="S92" i="4"/>
  <c r="T100" i="4"/>
  <c r="S100" i="4"/>
  <c r="T108" i="4"/>
  <c r="S108" i="4"/>
  <c r="T112" i="4"/>
  <c r="S112" i="4"/>
  <c r="T4" i="1"/>
  <c r="S4" i="1"/>
  <c r="R4" i="1"/>
  <c r="V4" i="1"/>
  <c r="T12" i="1"/>
  <c r="S12" i="1"/>
  <c r="R12" i="1"/>
  <c r="V12" i="1"/>
  <c r="T20" i="1"/>
  <c r="S20" i="1"/>
  <c r="R20" i="1"/>
  <c r="V20" i="1"/>
  <c r="T28" i="1"/>
  <c r="S28" i="1"/>
  <c r="R28" i="1"/>
  <c r="V28" i="1"/>
  <c r="T36" i="1"/>
  <c r="S36" i="1"/>
  <c r="R36" i="1"/>
  <c r="V36" i="1"/>
  <c r="T44" i="1"/>
  <c r="S44" i="1"/>
  <c r="R44" i="1"/>
  <c r="V44" i="1"/>
  <c r="T52" i="1"/>
  <c r="S52" i="1"/>
  <c r="R52" i="1"/>
  <c r="V52" i="1"/>
  <c r="T64" i="1"/>
  <c r="S64" i="1"/>
  <c r="R64" i="1"/>
  <c r="V64" i="1"/>
  <c r="T72" i="1"/>
  <c r="S72" i="1"/>
  <c r="R72" i="1"/>
  <c r="V72" i="1"/>
  <c r="T76" i="1"/>
  <c r="S76" i="1"/>
  <c r="R76" i="1"/>
  <c r="V76" i="1"/>
  <c r="T84" i="1"/>
  <c r="S84" i="1"/>
  <c r="R84" i="1"/>
  <c r="V84" i="1"/>
  <c r="T96" i="1"/>
  <c r="S96" i="1"/>
  <c r="R96" i="1"/>
  <c r="V96" i="1"/>
  <c r="T104" i="1"/>
  <c r="S104" i="1"/>
  <c r="R104" i="1"/>
  <c r="V104" i="1"/>
  <c r="T112" i="1"/>
  <c r="S112" i="1"/>
  <c r="R112" i="1"/>
  <c r="V112" i="1"/>
  <c r="T120" i="1"/>
  <c r="S120" i="1"/>
  <c r="R120" i="1"/>
  <c r="V120" i="1"/>
  <c r="T5" i="1"/>
  <c r="S5" i="1"/>
  <c r="R5" i="1"/>
  <c r="V5" i="1"/>
  <c r="T9" i="1"/>
  <c r="S9" i="1"/>
  <c r="R9" i="1"/>
  <c r="V9" i="1"/>
  <c r="T13" i="1"/>
  <c r="S13" i="1"/>
  <c r="R13" i="1"/>
  <c r="V13" i="1"/>
  <c r="T17" i="1"/>
  <c r="S17" i="1"/>
  <c r="R17" i="1"/>
  <c r="V17" i="1"/>
  <c r="T21" i="1"/>
  <c r="S21" i="1"/>
  <c r="R21" i="1"/>
  <c r="V21" i="1"/>
  <c r="T25" i="1"/>
  <c r="S25" i="1"/>
  <c r="R25" i="1"/>
  <c r="V25" i="1"/>
  <c r="T29" i="1"/>
  <c r="S29" i="1"/>
  <c r="R29" i="1"/>
  <c r="V29" i="1"/>
  <c r="T33" i="1"/>
  <c r="S33" i="1"/>
  <c r="R33" i="1"/>
  <c r="V33" i="1"/>
  <c r="T37" i="1"/>
  <c r="S37" i="1"/>
  <c r="R37" i="1"/>
  <c r="V37" i="1"/>
  <c r="T41" i="1"/>
  <c r="S41" i="1"/>
  <c r="R41" i="1"/>
  <c r="V41" i="1"/>
  <c r="T45" i="1"/>
  <c r="S45" i="1"/>
  <c r="R45" i="1"/>
  <c r="V45" i="1"/>
  <c r="T49" i="1"/>
  <c r="S49" i="1"/>
  <c r="R49" i="1"/>
  <c r="V49" i="1"/>
  <c r="T53" i="1"/>
  <c r="S53" i="1"/>
  <c r="R53" i="1"/>
  <c r="V53" i="1"/>
  <c r="T57" i="1"/>
  <c r="S57" i="1"/>
  <c r="R57" i="1"/>
  <c r="V57" i="1"/>
  <c r="T61" i="1"/>
  <c r="S61" i="1"/>
  <c r="R61" i="1"/>
  <c r="V61" i="1"/>
  <c r="T65" i="1"/>
  <c r="S65" i="1"/>
  <c r="R65" i="1"/>
  <c r="V65" i="1"/>
  <c r="T69" i="1"/>
  <c r="S69" i="1"/>
  <c r="R69" i="1"/>
  <c r="V69" i="1"/>
  <c r="T73" i="1"/>
  <c r="S73" i="1"/>
  <c r="R73" i="1"/>
  <c r="V73" i="1"/>
  <c r="T77" i="1"/>
  <c r="S77" i="1"/>
  <c r="R77" i="1"/>
  <c r="V77" i="1"/>
  <c r="T81" i="1"/>
  <c r="S81" i="1"/>
  <c r="R81" i="1"/>
  <c r="V81" i="1"/>
  <c r="T85" i="1"/>
  <c r="S85" i="1"/>
  <c r="R85" i="1"/>
  <c r="V85" i="1"/>
  <c r="T89" i="1"/>
  <c r="S89" i="1"/>
  <c r="R89" i="1"/>
  <c r="V89" i="1"/>
  <c r="T93" i="1"/>
  <c r="S93" i="1"/>
  <c r="R93" i="1"/>
  <c r="V93" i="1"/>
  <c r="T97" i="1"/>
  <c r="S97" i="1"/>
  <c r="R97" i="1"/>
  <c r="V97" i="1"/>
  <c r="T101" i="1"/>
  <c r="S101" i="1"/>
  <c r="R101" i="1"/>
  <c r="V101" i="1"/>
  <c r="T105" i="1"/>
  <c r="S105" i="1"/>
  <c r="R105" i="1"/>
  <c r="V105" i="1"/>
  <c r="T109" i="1"/>
  <c r="S109" i="1"/>
  <c r="R109" i="1"/>
  <c r="V109" i="1"/>
  <c r="T113" i="1"/>
  <c r="S113" i="1"/>
  <c r="R113" i="1"/>
  <c r="V113" i="1"/>
  <c r="T117" i="1"/>
  <c r="S117" i="1"/>
  <c r="R117" i="1"/>
  <c r="V117" i="1"/>
  <c r="T121" i="1"/>
  <c r="S121" i="1"/>
  <c r="R121" i="1"/>
  <c r="V121" i="1"/>
  <c r="T125" i="1"/>
  <c r="S125" i="1"/>
  <c r="R125" i="1"/>
  <c r="V125" i="1"/>
  <c r="T129" i="1"/>
  <c r="S129" i="1"/>
  <c r="R129" i="1"/>
  <c r="V129" i="1"/>
  <c r="T133" i="1"/>
  <c r="S133" i="1"/>
  <c r="R133" i="1"/>
  <c r="V133" i="1"/>
  <c r="T137" i="1"/>
  <c r="S137" i="1"/>
  <c r="R137" i="1"/>
  <c r="V137" i="1"/>
  <c r="T141" i="1"/>
  <c r="S141" i="1"/>
  <c r="R141" i="1"/>
  <c r="V141" i="1"/>
  <c r="T145" i="1"/>
  <c r="S145" i="1"/>
  <c r="R145" i="1"/>
  <c r="V145" i="1"/>
  <c r="T149" i="1"/>
  <c r="S149" i="1"/>
  <c r="R149" i="1"/>
  <c r="V149" i="1"/>
  <c r="T153" i="1"/>
  <c r="S153" i="1"/>
  <c r="R153" i="1"/>
  <c r="V153" i="1"/>
  <c r="T157" i="1"/>
  <c r="S157" i="1"/>
  <c r="R157" i="1"/>
  <c r="V157" i="1"/>
  <c r="T161" i="1"/>
  <c r="S161" i="1"/>
  <c r="R161" i="1"/>
  <c r="V161" i="1"/>
  <c r="T165" i="1"/>
  <c r="S165" i="1"/>
  <c r="R165" i="1"/>
  <c r="V165" i="1"/>
  <c r="T169" i="1"/>
  <c r="S169" i="1"/>
  <c r="R169" i="1"/>
  <c r="V169" i="1"/>
  <c r="T173" i="1"/>
  <c r="S173" i="1"/>
  <c r="R173" i="1"/>
  <c r="V173" i="1"/>
  <c r="T177" i="1"/>
  <c r="S177" i="1"/>
  <c r="R177" i="1"/>
  <c r="V177" i="1"/>
  <c r="T181" i="1"/>
  <c r="S181" i="1"/>
  <c r="R181" i="1"/>
  <c r="V181" i="1"/>
  <c r="T185" i="1"/>
  <c r="S185" i="1"/>
  <c r="R185" i="1"/>
  <c r="V185" i="1"/>
  <c r="T189" i="1"/>
  <c r="S189" i="1"/>
  <c r="R189" i="1"/>
  <c r="V189" i="1"/>
  <c r="T193" i="1"/>
  <c r="S193" i="1"/>
  <c r="R193" i="1"/>
  <c r="V193" i="1"/>
  <c r="T197" i="1"/>
  <c r="S197" i="1"/>
  <c r="R197" i="1"/>
  <c r="V197" i="1"/>
  <c r="T201" i="1"/>
  <c r="S201" i="1"/>
  <c r="R201" i="1"/>
  <c r="V201" i="1"/>
  <c r="T205" i="1"/>
  <c r="S205" i="1"/>
  <c r="R205" i="1"/>
  <c r="V205" i="1"/>
  <c r="T209" i="1"/>
  <c r="S209" i="1"/>
  <c r="R209" i="1"/>
  <c r="V209" i="1"/>
  <c r="T213" i="1"/>
  <c r="S213" i="1"/>
  <c r="R213" i="1"/>
  <c r="V213" i="1"/>
  <c r="T217" i="1"/>
  <c r="S217" i="1"/>
  <c r="R217" i="1"/>
  <c r="V217" i="1"/>
  <c r="T221" i="1"/>
  <c r="S221" i="1"/>
  <c r="R221" i="1"/>
  <c r="V221" i="1"/>
  <c r="T225" i="1"/>
  <c r="S225" i="1"/>
  <c r="R225" i="1"/>
  <c r="V225" i="1"/>
  <c r="T229" i="1"/>
  <c r="S229" i="1"/>
  <c r="R229" i="1"/>
  <c r="V229" i="1"/>
  <c r="T232" i="1"/>
  <c r="S232" i="1"/>
  <c r="R232" i="1"/>
  <c r="V232" i="1"/>
  <c r="T2" i="4"/>
  <c r="S2" i="4"/>
  <c r="T6" i="4"/>
  <c r="S6" i="4"/>
  <c r="T10" i="4"/>
  <c r="S10" i="4"/>
  <c r="T14" i="4"/>
  <c r="S14" i="4"/>
  <c r="T18" i="4"/>
  <c r="S18" i="4"/>
  <c r="T22" i="4"/>
  <c r="S22" i="4"/>
  <c r="T26" i="4"/>
  <c r="S26" i="4"/>
  <c r="T30" i="4"/>
  <c r="S30" i="4"/>
  <c r="T34" i="4"/>
  <c r="S34" i="4"/>
  <c r="T38" i="4"/>
  <c r="S38" i="4"/>
  <c r="T42" i="4"/>
  <c r="S42" i="4"/>
  <c r="T46" i="4"/>
  <c r="S46" i="4"/>
  <c r="T50" i="4"/>
  <c r="S50" i="4"/>
  <c r="T54" i="4"/>
  <c r="S54" i="4"/>
  <c r="T58" i="4"/>
  <c r="S58" i="4"/>
  <c r="T62" i="4"/>
  <c r="S62" i="4"/>
  <c r="T66" i="4"/>
  <c r="S66" i="4"/>
  <c r="T70" i="4"/>
  <c r="S70" i="4"/>
  <c r="T74" i="4"/>
  <c r="S74" i="4"/>
  <c r="T78" i="4"/>
  <c r="S78" i="4"/>
  <c r="T82" i="4"/>
  <c r="S82" i="4"/>
  <c r="T86" i="4"/>
  <c r="S86" i="4"/>
  <c r="T90" i="4"/>
  <c r="S90" i="4"/>
  <c r="T94" i="4"/>
  <c r="S94" i="4"/>
  <c r="T98" i="4"/>
  <c r="S98" i="4"/>
  <c r="T102" i="4"/>
  <c r="S102" i="4"/>
  <c r="T106" i="4"/>
  <c r="S106" i="4"/>
  <c r="T110" i="4"/>
  <c r="S110" i="4"/>
  <c r="T114" i="4"/>
  <c r="S114" i="4"/>
  <c r="T118" i="4"/>
  <c r="S118" i="4"/>
  <c r="T122" i="4"/>
  <c r="S122" i="4"/>
  <c r="T126" i="4"/>
  <c r="S126" i="4"/>
  <c r="T130" i="4"/>
  <c r="S130" i="4"/>
  <c r="T134" i="4"/>
  <c r="S134" i="4"/>
  <c r="T138" i="4"/>
  <c r="S138" i="4"/>
  <c r="T142" i="4"/>
  <c r="S142" i="4"/>
  <c r="T146" i="4"/>
  <c r="S146" i="4"/>
  <c r="T150" i="4"/>
  <c r="S150" i="4"/>
  <c r="T154" i="4"/>
  <c r="S154" i="4"/>
  <c r="T158" i="4"/>
  <c r="S158" i="4"/>
  <c r="T162" i="4"/>
  <c r="S162" i="4"/>
  <c r="T166" i="4"/>
  <c r="S166" i="4"/>
  <c r="T170" i="4"/>
  <c r="S170" i="4"/>
  <c r="T174" i="4"/>
  <c r="S174" i="4"/>
  <c r="T178" i="4"/>
  <c r="S178" i="4"/>
  <c r="T182" i="4"/>
  <c r="S182" i="4"/>
  <c r="T186" i="4"/>
  <c r="S186" i="4"/>
  <c r="T190" i="4"/>
  <c r="S190" i="4"/>
  <c r="T194" i="4"/>
  <c r="S194" i="4"/>
  <c r="T198" i="4"/>
  <c r="S198" i="4"/>
  <c r="T202" i="4"/>
  <c r="S202" i="4"/>
  <c r="T206" i="4"/>
  <c r="S206" i="4"/>
  <c r="T210" i="4"/>
  <c r="S210" i="4"/>
  <c r="T215" i="4"/>
  <c r="S215" i="4"/>
  <c r="T220" i="4"/>
  <c r="S220" i="4"/>
  <c r="T224" i="4"/>
  <c r="S224" i="4"/>
  <c r="T228" i="4"/>
  <c r="S228" i="4"/>
  <c r="T232" i="4"/>
  <c r="S232" i="4"/>
  <c r="T236" i="4"/>
  <c r="S236" i="4"/>
  <c r="T240" i="4"/>
  <c r="S240" i="4"/>
  <c r="S123" i="5"/>
  <c r="R123" i="5"/>
  <c r="S289" i="5"/>
  <c r="R289" i="5"/>
  <c r="S44" i="5"/>
  <c r="R44" i="5"/>
  <c r="S5" i="5"/>
  <c r="R5" i="5"/>
  <c r="S108" i="5"/>
  <c r="R108" i="5"/>
  <c r="S84" i="5"/>
  <c r="R84" i="5"/>
  <c r="S154" i="5"/>
  <c r="R154" i="5"/>
  <c r="S4" i="5"/>
  <c r="R4" i="5"/>
  <c r="S48" i="5"/>
  <c r="R48" i="5"/>
  <c r="S147" i="5"/>
  <c r="R147" i="5"/>
  <c r="S207" i="5"/>
  <c r="R207" i="5"/>
  <c r="S252" i="5"/>
  <c r="R252" i="5"/>
  <c r="S262" i="5"/>
  <c r="R262" i="5"/>
  <c r="S100" i="5"/>
  <c r="R100" i="5"/>
  <c r="S114" i="5"/>
  <c r="R114" i="5"/>
  <c r="S155" i="5"/>
  <c r="R155" i="5"/>
  <c r="S169" i="5"/>
  <c r="R169" i="5"/>
  <c r="S292" i="5"/>
  <c r="R292" i="5"/>
  <c r="S127" i="5"/>
  <c r="R127" i="5"/>
  <c r="S159" i="5"/>
  <c r="R159" i="5"/>
  <c r="S13" i="5"/>
  <c r="R13" i="5"/>
  <c r="S166" i="5"/>
  <c r="R166" i="5"/>
  <c r="S258" i="5"/>
  <c r="R258" i="5"/>
  <c r="S324" i="5"/>
  <c r="R324" i="5"/>
  <c r="S152" i="5"/>
  <c r="R152" i="5"/>
  <c r="S191" i="5"/>
  <c r="R191" i="5"/>
  <c r="S196" i="5"/>
  <c r="R196" i="5"/>
  <c r="S164" i="5"/>
  <c r="R164" i="5"/>
  <c r="S65" i="5"/>
  <c r="R65" i="5"/>
  <c r="S162" i="5"/>
  <c r="R162" i="5"/>
  <c r="S313" i="5"/>
  <c r="R313" i="5"/>
  <c r="S312" i="5"/>
  <c r="R312" i="5"/>
  <c r="S143" i="5"/>
  <c r="R143" i="5"/>
  <c r="S42" i="5"/>
  <c r="R42" i="5"/>
  <c r="S71" i="5"/>
  <c r="R71" i="5"/>
  <c r="S158" i="5"/>
  <c r="R158" i="5"/>
  <c r="S225" i="5"/>
  <c r="R225" i="5"/>
  <c r="S226" i="5"/>
  <c r="R226" i="5"/>
  <c r="S79" i="5"/>
  <c r="R79" i="5"/>
  <c r="S183" i="5"/>
  <c r="R183" i="5"/>
  <c r="S202" i="5"/>
  <c r="R202" i="5"/>
  <c r="S220" i="5"/>
  <c r="R220" i="5"/>
  <c r="S281" i="5"/>
  <c r="R281" i="5"/>
  <c r="S57" i="5"/>
  <c r="R57" i="5"/>
  <c r="S203" i="5"/>
  <c r="R203" i="5"/>
  <c r="S350" i="5"/>
  <c r="R350" i="5"/>
  <c r="S363" i="5"/>
  <c r="R363" i="5"/>
  <c r="S91" i="5"/>
  <c r="R91" i="5"/>
  <c r="S175" i="5"/>
  <c r="R175" i="5"/>
  <c r="S286" i="5"/>
  <c r="R286" i="5"/>
  <c r="S354" i="5"/>
  <c r="R354" i="5"/>
  <c r="S105" i="5"/>
  <c r="R105" i="5"/>
  <c r="S112" i="5"/>
  <c r="R112" i="5"/>
  <c r="S228" i="5"/>
  <c r="R228" i="5"/>
  <c r="S369" i="5"/>
  <c r="R369" i="5"/>
  <c r="S179" i="5"/>
  <c r="R179" i="5"/>
  <c r="S237" i="5"/>
  <c r="R237" i="5"/>
  <c r="S271" i="5"/>
  <c r="R271" i="5"/>
  <c r="S190" i="5"/>
  <c r="R190" i="5"/>
  <c r="S353" i="5"/>
  <c r="R353" i="5"/>
  <c r="S270" i="5"/>
  <c r="R270" i="5"/>
  <c r="S283" i="5"/>
  <c r="R283" i="5"/>
  <c r="S223" i="5"/>
  <c r="R223" i="5"/>
  <c r="S149" i="5"/>
  <c r="R149" i="5"/>
  <c r="S233" i="5"/>
  <c r="R233" i="5"/>
  <c r="S250" i="5"/>
  <c r="R250" i="5"/>
  <c r="S346" i="5"/>
  <c r="R346" i="5"/>
  <c r="S337" i="5"/>
  <c r="R337" i="5"/>
  <c r="S134" i="5"/>
  <c r="R134" i="5"/>
  <c r="S248" i="5"/>
  <c r="R248" i="5"/>
  <c r="S358" i="5"/>
  <c r="R358" i="5"/>
  <c r="S35" i="5"/>
  <c r="R35" i="5"/>
  <c r="S76" i="5"/>
  <c r="R76" i="5"/>
  <c r="R12" i="4"/>
  <c r="V12" i="4"/>
  <c r="R24" i="4"/>
  <c r="V24" i="4"/>
  <c r="R32" i="4"/>
  <c r="V32" i="4"/>
  <c r="R44" i="4"/>
  <c r="V44" i="4"/>
  <c r="R56" i="4"/>
  <c r="V56" i="4"/>
  <c r="R68" i="4"/>
  <c r="V68" i="4"/>
  <c r="R80" i="4"/>
  <c r="V80" i="4"/>
  <c r="R84" i="4"/>
  <c r="V84" i="4"/>
  <c r="R96" i="4"/>
  <c r="V96" i="4"/>
  <c r="R108" i="4"/>
  <c r="V108" i="4"/>
  <c r="R116" i="4"/>
  <c r="V116" i="4"/>
  <c r="R128" i="4"/>
  <c r="V128" i="4"/>
  <c r="R136" i="4"/>
  <c r="V136" i="4"/>
  <c r="R148" i="4"/>
  <c r="V148" i="4"/>
  <c r="R156" i="4"/>
  <c r="V156" i="4"/>
  <c r="R168" i="4"/>
  <c r="V168" i="4"/>
  <c r="R176" i="4"/>
  <c r="V176" i="4"/>
  <c r="R188" i="4"/>
  <c r="V188" i="4"/>
  <c r="R196" i="4"/>
  <c r="V196" i="4"/>
  <c r="R204" i="4"/>
  <c r="V204" i="4"/>
  <c r="R218" i="4"/>
  <c r="V218" i="4"/>
  <c r="R226" i="4"/>
  <c r="V226" i="4"/>
  <c r="R238" i="4"/>
  <c r="V238" i="4"/>
  <c r="V5" i="4"/>
  <c r="R5" i="4"/>
  <c r="R9" i="4"/>
  <c r="V9" i="4"/>
  <c r="R13" i="4"/>
  <c r="V13" i="4"/>
  <c r="R17" i="4"/>
  <c r="V17" i="4"/>
  <c r="V21" i="4"/>
  <c r="R21" i="4"/>
  <c r="R25" i="4"/>
  <c r="V25" i="4"/>
  <c r="R29" i="4"/>
  <c r="V29" i="4"/>
  <c r="R33" i="4"/>
  <c r="V33" i="4"/>
  <c r="V37" i="4"/>
  <c r="R37" i="4"/>
  <c r="R41" i="4"/>
  <c r="V41" i="4"/>
  <c r="V45" i="4"/>
  <c r="R45" i="4"/>
  <c r="R49" i="4"/>
  <c r="V49" i="4"/>
  <c r="R53" i="4"/>
  <c r="V53" i="4"/>
  <c r="R57" i="4"/>
  <c r="V57" i="4"/>
  <c r="V61" i="4"/>
  <c r="R61" i="4"/>
  <c r="R65" i="4"/>
  <c r="V65" i="4"/>
  <c r="R69" i="4"/>
  <c r="V69" i="4"/>
  <c r="R73" i="4"/>
  <c r="V73" i="4"/>
  <c r="V77" i="4"/>
  <c r="R77" i="4"/>
  <c r="R81" i="4"/>
  <c r="V81" i="4"/>
  <c r="R85" i="4"/>
  <c r="V85" i="4"/>
  <c r="R89" i="4"/>
  <c r="V89" i="4"/>
  <c r="R93" i="4"/>
  <c r="V93" i="4"/>
  <c r="R97" i="4"/>
  <c r="V97" i="4"/>
  <c r="R101" i="4"/>
  <c r="V101" i="4"/>
  <c r="R105" i="4"/>
  <c r="V105" i="4"/>
  <c r="R109" i="4"/>
  <c r="V109" i="4"/>
  <c r="R113" i="4"/>
  <c r="V113" i="4"/>
  <c r="R117" i="4"/>
  <c r="V117" i="4"/>
  <c r="R121" i="4"/>
  <c r="V121" i="4"/>
  <c r="R125" i="4"/>
  <c r="V125" i="4"/>
  <c r="R129" i="4"/>
  <c r="V129" i="4"/>
  <c r="R133" i="4"/>
  <c r="V133" i="4"/>
  <c r="R137" i="4"/>
  <c r="V137" i="4"/>
  <c r="R141" i="4"/>
  <c r="V141" i="4"/>
  <c r="R145" i="4"/>
  <c r="V145" i="4"/>
  <c r="V149" i="4"/>
  <c r="R149" i="4"/>
  <c r="R153" i="4"/>
  <c r="V153" i="4"/>
  <c r="V157" i="4"/>
  <c r="R157" i="4"/>
  <c r="R161" i="4"/>
  <c r="V161" i="4"/>
  <c r="V165" i="4"/>
  <c r="R165" i="4"/>
  <c r="R169" i="4"/>
  <c r="V169" i="4"/>
  <c r="R173" i="4"/>
  <c r="V173" i="4"/>
  <c r="R177" i="4"/>
  <c r="V177" i="4"/>
  <c r="V181" i="4"/>
  <c r="R181" i="4"/>
  <c r="R185" i="4"/>
  <c r="V185" i="4"/>
  <c r="R189" i="4"/>
  <c r="V189" i="4"/>
  <c r="R193" i="4"/>
  <c r="V193" i="4"/>
  <c r="V197" i="4"/>
  <c r="R197" i="4"/>
  <c r="R201" i="4"/>
  <c r="V201" i="4"/>
  <c r="R205" i="4"/>
  <c r="V205" i="4"/>
  <c r="R209" i="4"/>
  <c r="V209" i="4"/>
  <c r="V213" i="4"/>
  <c r="R213" i="4"/>
  <c r="R219" i="4"/>
  <c r="V219" i="4"/>
  <c r="R223" i="4"/>
  <c r="V223" i="4"/>
  <c r="R227" i="4"/>
  <c r="V227" i="4"/>
  <c r="R231" i="4"/>
  <c r="V231" i="4"/>
  <c r="R235" i="4"/>
  <c r="V235" i="4"/>
  <c r="R239" i="4"/>
  <c r="V239" i="4"/>
  <c r="R8" i="4"/>
  <c r="V8" i="4"/>
  <c r="R20" i="4"/>
  <c r="V20" i="4"/>
  <c r="R36" i="4"/>
  <c r="V36" i="4"/>
  <c r="R48" i="4"/>
  <c r="V48" i="4"/>
  <c r="R60" i="4"/>
  <c r="V60" i="4"/>
  <c r="R76" i="4"/>
  <c r="V76" i="4"/>
  <c r="R92" i="4"/>
  <c r="V92" i="4"/>
  <c r="R104" i="4"/>
  <c r="V104" i="4"/>
  <c r="R124" i="4"/>
  <c r="V124" i="4"/>
  <c r="R140" i="4"/>
  <c r="V140" i="4"/>
  <c r="R164" i="4"/>
  <c r="V164" i="4"/>
  <c r="R208" i="4"/>
  <c r="V208" i="4"/>
  <c r="R2" i="4"/>
  <c r="V2" i="4"/>
  <c r="R6" i="4"/>
  <c r="V6" i="4"/>
  <c r="R14" i="4"/>
  <c r="V14" i="4"/>
  <c r="R18" i="4"/>
  <c r="V18" i="4"/>
  <c r="R22" i="4"/>
  <c r="V22" i="4"/>
  <c r="R26" i="4"/>
  <c r="V26" i="4"/>
  <c r="R30" i="4"/>
  <c r="V30" i="4"/>
  <c r="R34" i="4"/>
  <c r="V34" i="4"/>
  <c r="R38" i="4"/>
  <c r="V38" i="4"/>
  <c r="R42" i="4"/>
  <c r="V42" i="4"/>
  <c r="R46" i="4"/>
  <c r="V46" i="4"/>
  <c r="R50" i="4"/>
  <c r="V50" i="4"/>
  <c r="R54" i="4"/>
  <c r="V54" i="4"/>
  <c r="R58" i="4"/>
  <c r="V58" i="4"/>
  <c r="R62" i="4"/>
  <c r="V62" i="4"/>
  <c r="R66" i="4"/>
  <c r="V66" i="4"/>
  <c r="R70" i="4"/>
  <c r="V70" i="4"/>
  <c r="R74" i="4"/>
  <c r="V74" i="4"/>
  <c r="R78" i="4"/>
  <c r="V78" i="4"/>
  <c r="R82" i="4"/>
  <c r="V82" i="4"/>
  <c r="R86" i="4"/>
  <c r="V86" i="4"/>
  <c r="R90" i="4"/>
  <c r="V90" i="4"/>
  <c r="R94" i="4"/>
  <c r="V94" i="4"/>
  <c r="R98" i="4"/>
  <c r="V98" i="4"/>
  <c r="R102" i="4"/>
  <c r="V102" i="4"/>
  <c r="R106" i="4"/>
  <c r="V106" i="4"/>
  <c r="R110" i="4"/>
  <c r="V110" i="4"/>
  <c r="R114" i="4"/>
  <c r="V114" i="4"/>
  <c r="R118" i="4"/>
  <c r="V118" i="4"/>
  <c r="R122" i="4"/>
  <c r="V122" i="4"/>
  <c r="R126" i="4"/>
  <c r="V126" i="4"/>
  <c r="R130" i="4"/>
  <c r="V130" i="4"/>
  <c r="R134" i="4"/>
  <c r="V134" i="4"/>
  <c r="R138" i="4"/>
  <c r="V138" i="4"/>
  <c r="R142" i="4"/>
  <c r="V142" i="4"/>
  <c r="R146" i="4"/>
  <c r="V146" i="4"/>
  <c r="R150" i="4"/>
  <c r="V150" i="4"/>
  <c r="R154" i="4"/>
  <c r="V154" i="4"/>
  <c r="R158" i="4"/>
  <c r="V158" i="4"/>
  <c r="R162" i="4"/>
  <c r="V162" i="4"/>
  <c r="R166" i="4"/>
  <c r="V166" i="4"/>
  <c r="R170" i="4"/>
  <c r="V170" i="4"/>
  <c r="R174" i="4"/>
  <c r="V174" i="4"/>
  <c r="R178" i="4"/>
  <c r="V178" i="4"/>
  <c r="R182" i="4"/>
  <c r="V182" i="4"/>
  <c r="R186" i="4"/>
  <c r="V186" i="4"/>
  <c r="R190" i="4"/>
  <c r="V190" i="4"/>
  <c r="R194" i="4"/>
  <c r="V194" i="4"/>
  <c r="R198" i="4"/>
  <c r="V198" i="4"/>
  <c r="R202" i="4"/>
  <c r="V202" i="4"/>
  <c r="R206" i="4"/>
  <c r="V206" i="4"/>
  <c r="R210" i="4"/>
  <c r="V210" i="4"/>
  <c r="R215" i="4"/>
  <c r="V215" i="4"/>
  <c r="R220" i="4"/>
  <c r="V220" i="4"/>
  <c r="R224" i="4"/>
  <c r="V224" i="4"/>
  <c r="R228" i="4"/>
  <c r="V228" i="4"/>
  <c r="R232" i="4"/>
  <c r="V232" i="4"/>
  <c r="R236" i="4"/>
  <c r="V236" i="4"/>
  <c r="R240" i="4"/>
  <c r="V240" i="4"/>
  <c r="R4" i="4"/>
  <c r="V4" i="4"/>
  <c r="R16" i="4"/>
  <c r="V16" i="4"/>
  <c r="R28" i="4"/>
  <c r="V28" i="4"/>
  <c r="R40" i="4"/>
  <c r="V40" i="4"/>
  <c r="R52" i="4"/>
  <c r="V52" i="4"/>
  <c r="R64" i="4"/>
  <c r="V64" i="4"/>
  <c r="R72" i="4"/>
  <c r="V72" i="4"/>
  <c r="R88" i="4"/>
  <c r="V88" i="4"/>
  <c r="R100" i="4"/>
  <c r="V100" i="4"/>
  <c r="R112" i="4"/>
  <c r="V112" i="4"/>
  <c r="R120" i="4"/>
  <c r="V120" i="4"/>
  <c r="R132" i="4"/>
  <c r="V132" i="4"/>
  <c r="R144" i="4"/>
  <c r="V144" i="4"/>
  <c r="R152" i="4"/>
  <c r="V152" i="4"/>
  <c r="R160" i="4"/>
  <c r="V160" i="4"/>
  <c r="R172" i="4"/>
  <c r="V172" i="4"/>
  <c r="R180" i="4"/>
  <c r="V180" i="4"/>
  <c r="R184" i="4"/>
  <c r="V184" i="4"/>
  <c r="R192" i="4"/>
  <c r="V192" i="4"/>
  <c r="R200" i="4"/>
  <c r="V200" i="4"/>
  <c r="R212" i="4"/>
  <c r="V212" i="4"/>
  <c r="R222" i="4"/>
  <c r="V222" i="4"/>
  <c r="R230" i="4"/>
  <c r="V230" i="4"/>
  <c r="R234" i="4"/>
  <c r="V234" i="4"/>
  <c r="R10" i="4"/>
  <c r="V10" i="4"/>
  <c r="R3" i="4"/>
  <c r="V3" i="4"/>
  <c r="R7" i="4"/>
  <c r="V7" i="4"/>
  <c r="R11" i="4"/>
  <c r="V11" i="4"/>
  <c r="R15" i="4"/>
  <c r="V15" i="4"/>
  <c r="R19" i="4"/>
  <c r="V19" i="4"/>
  <c r="R23" i="4"/>
  <c r="V23" i="4"/>
  <c r="R27" i="4"/>
  <c r="V27" i="4"/>
  <c r="R31" i="4"/>
  <c r="V31" i="4"/>
  <c r="R35" i="4"/>
  <c r="V35" i="4"/>
  <c r="R39" i="4"/>
  <c r="V39" i="4"/>
  <c r="R43" i="4"/>
  <c r="V43" i="4"/>
  <c r="R47" i="4"/>
  <c r="V47" i="4"/>
  <c r="R51" i="4"/>
  <c r="V51" i="4"/>
  <c r="R55" i="4"/>
  <c r="V55" i="4"/>
  <c r="R59" i="4"/>
  <c r="V59" i="4"/>
  <c r="R63" i="4"/>
  <c r="V63" i="4"/>
  <c r="R67" i="4"/>
  <c r="V67" i="4"/>
  <c r="R71" i="4"/>
  <c r="V71" i="4"/>
  <c r="R75" i="4"/>
  <c r="V75" i="4"/>
  <c r="R79" i="4"/>
  <c r="V79" i="4"/>
  <c r="R83" i="4"/>
  <c r="V83" i="4"/>
  <c r="R87" i="4"/>
  <c r="V87" i="4"/>
  <c r="R91" i="4"/>
  <c r="V91" i="4"/>
  <c r="R95" i="4"/>
  <c r="V95" i="4"/>
  <c r="R99" i="4"/>
  <c r="V99" i="4"/>
  <c r="R103" i="4"/>
  <c r="V103" i="4"/>
  <c r="R107" i="4"/>
  <c r="V107" i="4"/>
  <c r="R111" i="4"/>
  <c r="V111" i="4"/>
  <c r="R115" i="4"/>
  <c r="V115" i="4"/>
  <c r="R119" i="4"/>
  <c r="V119" i="4"/>
  <c r="R123" i="4"/>
  <c r="V123" i="4"/>
  <c r="R127" i="4"/>
  <c r="V127" i="4"/>
  <c r="R131" i="4"/>
  <c r="V131" i="4"/>
  <c r="R135" i="4"/>
  <c r="V135" i="4"/>
  <c r="V139" i="4"/>
  <c r="R139" i="4"/>
  <c r="V143" i="4"/>
  <c r="R143" i="4"/>
  <c r="R147" i="4"/>
  <c r="V147" i="4"/>
  <c r="R151" i="4"/>
  <c r="V151" i="4"/>
  <c r="R155" i="4"/>
  <c r="V155" i="4"/>
  <c r="R159" i="4"/>
  <c r="V159" i="4"/>
  <c r="R163" i="4"/>
  <c r="V163" i="4"/>
  <c r="R167" i="4"/>
  <c r="V167" i="4"/>
  <c r="R171" i="4"/>
  <c r="V171" i="4"/>
  <c r="R175" i="4"/>
  <c r="V175" i="4"/>
  <c r="R179" i="4"/>
  <c r="V179" i="4"/>
  <c r="R183" i="4"/>
  <c r="V183" i="4"/>
  <c r="R187" i="4"/>
  <c r="V187" i="4"/>
  <c r="R191" i="4"/>
  <c r="V191" i="4"/>
  <c r="R195" i="4"/>
  <c r="V195" i="4"/>
  <c r="R199" i="4"/>
  <c r="V199" i="4"/>
  <c r="R203" i="4"/>
  <c r="V203" i="4"/>
  <c r="R207" i="4"/>
  <c r="V207" i="4"/>
  <c r="R211" i="4"/>
  <c r="V211" i="4"/>
  <c r="R216" i="4"/>
  <c r="V216" i="4"/>
  <c r="R221" i="4"/>
  <c r="V221" i="4"/>
  <c r="R225" i="4"/>
  <c r="V225" i="4"/>
  <c r="V229" i="4"/>
  <c r="R229" i="4"/>
  <c r="R233" i="4"/>
  <c r="V233" i="4"/>
  <c r="R237" i="4"/>
  <c r="V237" i="4"/>
  <c r="R241" i="4"/>
  <c r="V241" i="4"/>
  <c r="P56" i="6"/>
  <c r="P364" i="6" s="1"/>
  <c r="E5" i="7" s="1"/>
  <c r="O56" i="6"/>
  <c r="O364" i="6" s="1"/>
  <c r="D5" i="7" s="1"/>
  <c r="Q102" i="5"/>
  <c r="U102" i="5"/>
  <c r="P102" i="5"/>
  <c r="V102" i="5" s="1"/>
  <c r="Q181" i="5"/>
  <c r="U181" i="5"/>
  <c r="P181" i="5"/>
  <c r="Q296" i="5"/>
  <c r="U296" i="5"/>
  <c r="P296" i="5"/>
  <c r="Q37" i="5"/>
  <c r="U37" i="5"/>
  <c r="P37" i="5"/>
  <c r="Q284" i="5"/>
  <c r="U284" i="5"/>
  <c r="P284" i="5"/>
  <c r="V284" i="5" s="1"/>
  <c r="Q360" i="5"/>
  <c r="U360" i="5"/>
  <c r="P360" i="5"/>
  <c r="Q93" i="5"/>
  <c r="U93" i="5"/>
  <c r="P93" i="5"/>
  <c r="Q50" i="5"/>
  <c r="U50" i="5"/>
  <c r="P50" i="5"/>
  <c r="Q305" i="5"/>
  <c r="U305" i="5"/>
  <c r="P305" i="5"/>
  <c r="V305" i="5" s="1"/>
  <c r="Q315" i="5"/>
  <c r="U315" i="5"/>
  <c r="P315" i="5"/>
  <c r="Q274" i="5"/>
  <c r="U274" i="5"/>
  <c r="P274" i="5"/>
  <c r="Q192" i="5"/>
  <c r="U192" i="5"/>
  <c r="P192" i="5"/>
  <c r="U368" i="5"/>
  <c r="Q368" i="5"/>
  <c r="P368" i="5"/>
  <c r="V368" i="5" s="1"/>
  <c r="Q273" i="5"/>
  <c r="P273" i="5"/>
  <c r="U273" i="5"/>
  <c r="Q291" i="5"/>
  <c r="P291" i="5"/>
  <c r="U291" i="5"/>
  <c r="Q321" i="5"/>
  <c r="U321" i="5"/>
  <c r="P321" i="5"/>
  <c r="U309" i="5"/>
  <c r="P309" i="5"/>
  <c r="Q309" i="5"/>
  <c r="Q234" i="5"/>
  <c r="U234" i="5"/>
  <c r="P234" i="5"/>
  <c r="Q253" i="5"/>
  <c r="U253" i="5"/>
  <c r="P253" i="5"/>
  <c r="U83" i="5"/>
  <c r="P83" i="5"/>
  <c r="V83" i="5" s="1"/>
  <c r="Q83" i="5"/>
  <c r="Q137" i="5"/>
  <c r="P137" i="5"/>
  <c r="U137" i="5"/>
  <c r="Q332" i="5"/>
  <c r="U332" i="5"/>
  <c r="P332" i="5"/>
  <c r="U245" i="5"/>
  <c r="Q245" i="5"/>
  <c r="Q342" i="5"/>
  <c r="V342" i="5" s="1"/>
  <c r="U342" i="5"/>
  <c r="P3" i="5"/>
  <c r="Q3" i="5"/>
  <c r="U3" i="5"/>
  <c r="O3" i="5"/>
  <c r="O12" i="5"/>
  <c r="V12" i="5" s="1"/>
  <c r="P12" i="5"/>
  <c r="U12" i="5"/>
  <c r="Q12" i="5"/>
  <c r="O129" i="5"/>
  <c r="V129" i="5" s="1"/>
  <c r="P129" i="5"/>
  <c r="Q129" i="5"/>
  <c r="U129" i="5"/>
  <c r="O11" i="5"/>
  <c r="V11" i="5" s="1"/>
  <c r="P11" i="5"/>
  <c r="Q11" i="5"/>
  <c r="U11" i="5"/>
  <c r="O58" i="5"/>
  <c r="V58" i="5" s="1"/>
  <c r="P58" i="5"/>
  <c r="Q58" i="5"/>
  <c r="U58" i="5"/>
  <c r="O24" i="5"/>
  <c r="V24" i="5" s="1"/>
  <c r="P24" i="5"/>
  <c r="Q24" i="5"/>
  <c r="U24" i="5"/>
  <c r="O120" i="5"/>
  <c r="V120" i="5" s="1"/>
  <c r="P120" i="5"/>
  <c r="Q120" i="5"/>
  <c r="U120" i="5"/>
  <c r="O8" i="5"/>
  <c r="V8" i="5" s="1"/>
  <c r="P8" i="5"/>
  <c r="Q8" i="5"/>
  <c r="U8" i="5"/>
  <c r="O74" i="5"/>
  <c r="V74" i="5" s="1"/>
  <c r="P74" i="5"/>
  <c r="Q74" i="5"/>
  <c r="U74" i="5"/>
  <c r="O25" i="5"/>
  <c r="V25" i="5" s="1"/>
  <c r="P25" i="5"/>
  <c r="Q25" i="5"/>
  <c r="U25" i="5"/>
  <c r="O63" i="5"/>
  <c r="V63" i="5" s="1"/>
  <c r="P63" i="5"/>
  <c r="Q63" i="5"/>
  <c r="U63" i="5"/>
  <c r="O171" i="5"/>
  <c r="V171" i="5" s="1"/>
  <c r="P171" i="5"/>
  <c r="Q171" i="5"/>
  <c r="U171" i="5"/>
  <c r="O144" i="5"/>
  <c r="V144" i="5" s="1"/>
  <c r="P144" i="5"/>
  <c r="Q144" i="5"/>
  <c r="U144" i="5"/>
  <c r="O255" i="5"/>
  <c r="V255" i="5" s="1"/>
  <c r="Q255" i="5"/>
  <c r="U255" i="5"/>
  <c r="P255" i="5"/>
  <c r="O264" i="5"/>
  <c r="V264" i="5" s="1"/>
  <c r="Q264" i="5"/>
  <c r="U264" i="5"/>
  <c r="P264" i="5"/>
  <c r="O340" i="5"/>
  <c r="V340" i="5" s="1"/>
  <c r="Q340" i="5"/>
  <c r="U340" i="5"/>
  <c r="P340" i="5"/>
  <c r="O116" i="5"/>
  <c r="V116" i="5" s="1"/>
  <c r="Q116" i="5"/>
  <c r="U116" i="5"/>
  <c r="P116" i="5"/>
  <c r="O160" i="5"/>
  <c r="V160" i="5" s="1"/>
  <c r="Q160" i="5"/>
  <c r="U160" i="5"/>
  <c r="P160" i="5"/>
  <c r="O173" i="5"/>
  <c r="V173" i="5" s="1"/>
  <c r="Q173" i="5"/>
  <c r="P173" i="5"/>
  <c r="U173" i="5"/>
  <c r="O51" i="5"/>
  <c r="V51" i="5" s="1"/>
  <c r="Q51" i="5"/>
  <c r="P51" i="5"/>
  <c r="U51" i="5"/>
  <c r="O141" i="5"/>
  <c r="V141" i="5" s="1"/>
  <c r="Q141" i="5"/>
  <c r="P141" i="5"/>
  <c r="U141" i="5"/>
  <c r="Q59" i="5"/>
  <c r="U59" i="5"/>
  <c r="P59" i="5"/>
  <c r="O59" i="5"/>
  <c r="O73" i="5"/>
  <c r="V73" i="5" s="1"/>
  <c r="P73" i="5"/>
  <c r="U73" i="5"/>
  <c r="Q73" i="5"/>
  <c r="O167" i="5"/>
  <c r="V167" i="5" s="1"/>
  <c r="P167" i="5"/>
  <c r="Q167" i="5"/>
  <c r="U167" i="5"/>
  <c r="O22" i="5"/>
  <c r="V22" i="5" s="1"/>
  <c r="P22" i="5"/>
  <c r="Q22" i="5"/>
  <c r="U22" i="5"/>
  <c r="O61" i="5"/>
  <c r="V61" i="5" s="1"/>
  <c r="P61" i="5"/>
  <c r="U61" i="5"/>
  <c r="Q61" i="5"/>
  <c r="O153" i="5"/>
  <c r="V153" i="5" s="1"/>
  <c r="P153" i="5"/>
  <c r="U153" i="5"/>
  <c r="Q153" i="5"/>
  <c r="O193" i="5"/>
  <c r="V193" i="5" s="1"/>
  <c r="P193" i="5"/>
  <c r="Q193" i="5"/>
  <c r="U193" i="5"/>
  <c r="O327" i="5"/>
  <c r="V327" i="5" s="1"/>
  <c r="P327" i="5"/>
  <c r="Q327" i="5"/>
  <c r="U327" i="5"/>
  <c r="O329" i="5"/>
  <c r="V329" i="5" s="1"/>
  <c r="P329" i="5"/>
  <c r="Q329" i="5"/>
  <c r="U329" i="5"/>
  <c r="P67" i="5"/>
  <c r="V67" i="5" s="1"/>
  <c r="Q67" i="5"/>
  <c r="U67" i="5"/>
  <c r="Q165" i="5"/>
  <c r="U165" i="5"/>
  <c r="P165" i="5"/>
  <c r="Q316" i="5"/>
  <c r="P316" i="5"/>
  <c r="U316" i="5"/>
  <c r="Q33" i="5"/>
  <c r="U33" i="5"/>
  <c r="P33" i="5"/>
  <c r="P7" i="5"/>
  <c r="V7" i="5" s="1"/>
  <c r="Q7" i="5"/>
  <c r="U7" i="5"/>
  <c r="Q47" i="5"/>
  <c r="U47" i="5"/>
  <c r="P47" i="5"/>
  <c r="U138" i="5"/>
  <c r="P138" i="5"/>
  <c r="Q138" i="5"/>
  <c r="U170" i="5"/>
  <c r="Q170" i="5"/>
  <c r="P170" i="5"/>
  <c r="U318" i="5"/>
  <c r="P318" i="5"/>
  <c r="Q318" i="5"/>
  <c r="U16" i="5"/>
  <c r="Q16" i="5"/>
  <c r="P16" i="5"/>
  <c r="U87" i="5"/>
  <c r="P87" i="5"/>
  <c r="Q87" i="5"/>
  <c r="U184" i="5"/>
  <c r="Q184" i="5"/>
  <c r="P184" i="5"/>
  <c r="U204" i="5"/>
  <c r="P204" i="5"/>
  <c r="Q204" i="5"/>
  <c r="U221" i="5"/>
  <c r="Q221" i="5"/>
  <c r="P221" i="5"/>
  <c r="U282" i="5"/>
  <c r="P282" i="5"/>
  <c r="Q282" i="5"/>
  <c r="Q85" i="5"/>
  <c r="U85" i="5"/>
  <c r="P85" i="5"/>
  <c r="U212" i="5"/>
  <c r="Q212" i="5"/>
  <c r="P212" i="5"/>
  <c r="U31" i="5"/>
  <c r="Q31" i="5"/>
  <c r="P31" i="5"/>
  <c r="Q21" i="5"/>
  <c r="U21" i="5"/>
  <c r="P21" i="5"/>
  <c r="V21" i="5" s="1"/>
  <c r="O148" i="5"/>
  <c r="Q148" i="5"/>
  <c r="U148" i="5"/>
  <c r="P148" i="5"/>
  <c r="O55" i="5"/>
  <c r="Q55" i="5"/>
  <c r="U55" i="5"/>
  <c r="P55" i="5"/>
  <c r="O26" i="5"/>
  <c r="Q26" i="5"/>
  <c r="U26" i="5"/>
  <c r="P26" i="5"/>
  <c r="O66" i="5"/>
  <c r="Q66" i="5"/>
  <c r="U66" i="5"/>
  <c r="P66" i="5"/>
  <c r="O45" i="5"/>
  <c r="Q45" i="5"/>
  <c r="U45" i="5"/>
  <c r="P45" i="5"/>
  <c r="O2" i="5"/>
  <c r="Q2" i="5"/>
  <c r="U2" i="5"/>
  <c r="P2" i="5"/>
  <c r="O20" i="5"/>
  <c r="Q20" i="5"/>
  <c r="U20" i="5"/>
  <c r="P20" i="5"/>
  <c r="O101" i="5"/>
  <c r="Q101" i="5"/>
  <c r="U101" i="5"/>
  <c r="P101" i="5"/>
  <c r="O133" i="5"/>
  <c r="Q133" i="5"/>
  <c r="U133" i="5"/>
  <c r="P133" i="5"/>
  <c r="O72" i="5"/>
  <c r="Q72" i="5"/>
  <c r="U72" i="5"/>
  <c r="P72" i="5"/>
  <c r="O172" i="5"/>
  <c r="Q172" i="5"/>
  <c r="U172" i="5"/>
  <c r="P172" i="5"/>
  <c r="U216" i="5"/>
  <c r="P216" i="5"/>
  <c r="O216" i="5"/>
  <c r="Q216" i="5"/>
  <c r="U259" i="5"/>
  <c r="O259" i="5"/>
  <c r="Q259" i="5"/>
  <c r="P259" i="5"/>
  <c r="U266" i="5"/>
  <c r="P266" i="5"/>
  <c r="O266" i="5"/>
  <c r="Q266" i="5"/>
  <c r="U19" i="5"/>
  <c r="O19" i="5"/>
  <c r="Q19" i="5"/>
  <c r="P19" i="5"/>
  <c r="U130" i="5"/>
  <c r="P130" i="5"/>
  <c r="Q130" i="5"/>
  <c r="O130" i="5"/>
  <c r="V130" i="5" s="1"/>
  <c r="U161" i="5"/>
  <c r="O161" i="5"/>
  <c r="P161" i="5"/>
  <c r="Q161" i="5"/>
  <c r="U201" i="5"/>
  <c r="P201" i="5"/>
  <c r="O201" i="5"/>
  <c r="Q201" i="5"/>
  <c r="U86" i="5"/>
  <c r="Q86" i="5"/>
  <c r="O86" i="5"/>
  <c r="P86" i="5"/>
  <c r="U81" i="5"/>
  <c r="P81" i="5"/>
  <c r="Q81" i="5"/>
  <c r="O81" i="5"/>
  <c r="V81" i="5" s="1"/>
  <c r="O75" i="5"/>
  <c r="P75" i="5"/>
  <c r="Q75" i="5"/>
  <c r="U75" i="5"/>
  <c r="O78" i="5"/>
  <c r="Q78" i="5"/>
  <c r="P78" i="5"/>
  <c r="U78" i="5"/>
  <c r="O174" i="5"/>
  <c r="Q174" i="5"/>
  <c r="U174" i="5"/>
  <c r="P174" i="5"/>
  <c r="O307" i="5"/>
  <c r="Q307" i="5"/>
  <c r="U307" i="5"/>
  <c r="P307" i="5"/>
  <c r="O62" i="5"/>
  <c r="Q62" i="5"/>
  <c r="P62" i="5"/>
  <c r="U62" i="5"/>
  <c r="O163" i="5"/>
  <c r="Q163" i="5"/>
  <c r="P163" i="5"/>
  <c r="U163" i="5"/>
  <c r="O194" i="5"/>
  <c r="Q194" i="5"/>
  <c r="P194" i="5"/>
  <c r="U194" i="5"/>
  <c r="O209" i="5"/>
  <c r="Q209" i="5"/>
  <c r="U209" i="5"/>
  <c r="P209" i="5"/>
  <c r="O341" i="5"/>
  <c r="Q341" i="5"/>
  <c r="P341" i="5"/>
  <c r="U341" i="5"/>
  <c r="Q98" i="5"/>
  <c r="P98" i="5"/>
  <c r="U98" i="5"/>
  <c r="P176" i="5"/>
  <c r="V176" i="5" s="1"/>
  <c r="Q176" i="5"/>
  <c r="U176" i="5"/>
  <c r="U335" i="5"/>
  <c r="P335" i="5"/>
  <c r="V335" i="5" s="1"/>
  <c r="Q335" i="5"/>
  <c r="Q136" i="5"/>
  <c r="U136" i="5"/>
  <c r="P136" i="5"/>
  <c r="V136" i="5" s="1"/>
  <c r="U30" i="5"/>
  <c r="P30" i="5"/>
  <c r="Q30" i="5"/>
  <c r="U53" i="5"/>
  <c r="Q53" i="5"/>
  <c r="P53" i="5"/>
  <c r="Q156" i="5"/>
  <c r="U156" i="5"/>
  <c r="P156" i="5"/>
  <c r="Q210" i="5"/>
  <c r="U210" i="5"/>
  <c r="P210" i="5"/>
  <c r="V210" i="5" s="1"/>
  <c r="Q319" i="5"/>
  <c r="U319" i="5"/>
  <c r="P319" i="5"/>
  <c r="Q52" i="5"/>
  <c r="U52" i="5"/>
  <c r="P52" i="5"/>
  <c r="Q177" i="5"/>
  <c r="U177" i="5"/>
  <c r="P177" i="5"/>
  <c r="Q185" i="5"/>
  <c r="U185" i="5"/>
  <c r="P185" i="5"/>
  <c r="V185" i="5" s="1"/>
  <c r="Q213" i="5"/>
  <c r="U213" i="5"/>
  <c r="P213" i="5"/>
  <c r="Q222" i="5"/>
  <c r="U222" i="5"/>
  <c r="P222" i="5"/>
  <c r="Q288" i="5"/>
  <c r="U288" i="5"/>
  <c r="P288" i="5"/>
  <c r="P132" i="5"/>
  <c r="Q132" i="5"/>
  <c r="U132" i="5"/>
  <c r="Q293" i="5"/>
  <c r="U293" i="5"/>
  <c r="P293" i="5"/>
  <c r="Q178" i="5"/>
  <c r="U178" i="5"/>
  <c r="P178" i="5"/>
  <c r="Q36" i="5"/>
  <c r="U36" i="5"/>
  <c r="P36" i="5"/>
  <c r="Q110" i="5"/>
  <c r="P110" i="5"/>
  <c r="U110" i="5"/>
  <c r="Q187" i="5"/>
  <c r="U187" i="5"/>
  <c r="P187" i="5"/>
  <c r="Q317" i="5"/>
  <c r="P317" i="5"/>
  <c r="U317" i="5"/>
  <c r="Q40" i="5"/>
  <c r="U40" i="5"/>
  <c r="P40" i="5"/>
  <c r="Q339" i="5"/>
  <c r="P339" i="5"/>
  <c r="U339" i="5"/>
  <c r="Q32" i="5"/>
  <c r="U32" i="5"/>
  <c r="P32" i="5"/>
  <c r="Q303" i="5"/>
  <c r="U303" i="5"/>
  <c r="P303" i="5"/>
  <c r="Q117" i="5"/>
  <c r="U117" i="5"/>
  <c r="P117" i="5"/>
  <c r="Q361" i="5"/>
  <c r="P361" i="5"/>
  <c r="U361" i="5"/>
  <c r="U349" i="5"/>
  <c r="Q349" i="5"/>
  <c r="P349" i="5"/>
  <c r="Q275" i="5"/>
  <c r="U275" i="5"/>
  <c r="P275" i="5"/>
  <c r="U80" i="5"/>
  <c r="Q80" i="5"/>
  <c r="P80" i="5"/>
  <c r="Q46" i="5"/>
  <c r="U46" i="5"/>
  <c r="P46" i="5"/>
  <c r="V46" i="5" s="1"/>
  <c r="Q186" i="5"/>
  <c r="U186" i="5"/>
  <c r="P186" i="5"/>
  <c r="Q297" i="5"/>
  <c r="U297" i="5"/>
  <c r="P297" i="5"/>
  <c r="U326" i="5"/>
  <c r="P326" i="5"/>
  <c r="V326" i="5" s="1"/>
  <c r="Q326" i="5"/>
  <c r="Q314" i="5"/>
  <c r="U314" i="5"/>
  <c r="P314" i="5"/>
  <c r="V314" i="5" s="1"/>
  <c r="Q235" i="5"/>
  <c r="U235" i="5"/>
  <c r="P235" i="5"/>
  <c r="U254" i="5"/>
  <c r="P254" i="5"/>
  <c r="Q254" i="5"/>
  <c r="Q238" i="5"/>
  <c r="U238" i="5"/>
  <c r="P238" i="5"/>
  <c r="Q242" i="5"/>
  <c r="U242" i="5"/>
  <c r="P242" i="5"/>
  <c r="V242" i="5" s="1"/>
  <c r="U345" i="5"/>
  <c r="P345" i="5"/>
  <c r="Q345" i="5"/>
  <c r="Q333" i="5"/>
  <c r="V333" i="5" s="1"/>
  <c r="U333" i="5"/>
  <c r="U306" i="5"/>
  <c r="Q306" i="5"/>
  <c r="V306" i="5" s="1"/>
  <c r="O28" i="5"/>
  <c r="V28" i="5" s="1"/>
  <c r="Q28" i="5"/>
  <c r="U28" i="5"/>
  <c r="P28" i="5"/>
  <c r="O77" i="5"/>
  <c r="V77" i="5" s="1"/>
  <c r="P77" i="5"/>
  <c r="Q77" i="5"/>
  <c r="U77" i="5"/>
  <c r="U6" i="5"/>
  <c r="O6" i="5"/>
  <c r="Q6" i="5"/>
  <c r="P6" i="5"/>
  <c r="U69" i="5"/>
  <c r="P69" i="5"/>
  <c r="O69" i="5"/>
  <c r="Q69" i="5"/>
  <c r="U43" i="5"/>
  <c r="O43" i="5"/>
  <c r="Q43" i="5"/>
  <c r="P43" i="5"/>
  <c r="U145" i="5"/>
  <c r="P145" i="5"/>
  <c r="O145" i="5"/>
  <c r="Q145" i="5"/>
  <c r="U95" i="5"/>
  <c r="O95" i="5"/>
  <c r="Q95" i="5"/>
  <c r="P95" i="5"/>
  <c r="U60" i="5"/>
  <c r="P60" i="5"/>
  <c r="O60" i="5"/>
  <c r="Q60" i="5"/>
  <c r="U106" i="5"/>
  <c r="O106" i="5"/>
  <c r="Q106" i="5"/>
  <c r="P106" i="5"/>
  <c r="U214" i="5"/>
  <c r="P214" i="5"/>
  <c r="O214" i="5"/>
  <c r="Q214" i="5"/>
  <c r="U39" i="5"/>
  <c r="O39" i="5"/>
  <c r="Q39" i="5"/>
  <c r="P39" i="5"/>
  <c r="U104" i="5"/>
  <c r="P104" i="5"/>
  <c r="O104" i="5"/>
  <c r="Q104" i="5"/>
  <c r="U188" i="5"/>
  <c r="O188" i="5"/>
  <c r="Q188" i="5"/>
  <c r="P188" i="5"/>
  <c r="O247" i="5"/>
  <c r="V247" i="5" s="1"/>
  <c r="P247" i="5"/>
  <c r="U247" i="5"/>
  <c r="Q247" i="5"/>
  <c r="P261" i="5"/>
  <c r="Q261" i="5"/>
  <c r="O261" i="5"/>
  <c r="U261" i="5"/>
  <c r="O268" i="5"/>
  <c r="V268" i="5" s="1"/>
  <c r="P268" i="5"/>
  <c r="U268" i="5"/>
  <c r="Q268" i="5"/>
  <c r="P82" i="5"/>
  <c r="O82" i="5"/>
  <c r="Q82" i="5"/>
  <c r="U82" i="5"/>
  <c r="O150" i="5"/>
  <c r="V150" i="5" s="1"/>
  <c r="U150" i="5"/>
  <c r="P150" i="5"/>
  <c r="Q150" i="5"/>
  <c r="Q168" i="5"/>
  <c r="U168" i="5"/>
  <c r="O168" i="5"/>
  <c r="P168" i="5"/>
  <c r="O206" i="5"/>
  <c r="V206" i="5" s="1"/>
  <c r="P206" i="5"/>
  <c r="Q206" i="5"/>
  <c r="U206" i="5"/>
  <c r="P111" i="5"/>
  <c r="O111" i="5"/>
  <c r="U111" i="5"/>
  <c r="Q111" i="5"/>
  <c r="O113" i="5"/>
  <c r="V113" i="5" s="1"/>
  <c r="P113" i="5"/>
  <c r="Q113" i="5"/>
  <c r="U113" i="5"/>
  <c r="O304" i="5"/>
  <c r="V304" i="5" s="1"/>
  <c r="Q304" i="5"/>
  <c r="P304" i="5"/>
  <c r="U304" i="5"/>
  <c r="U96" i="5"/>
  <c r="Q96" i="5"/>
  <c r="O96" i="5"/>
  <c r="P96" i="5"/>
  <c r="U180" i="5"/>
  <c r="P180" i="5"/>
  <c r="O180" i="5"/>
  <c r="Q180" i="5"/>
  <c r="U308" i="5"/>
  <c r="O308" i="5"/>
  <c r="P308" i="5"/>
  <c r="Q308" i="5"/>
  <c r="U122" i="5"/>
  <c r="O122" i="5"/>
  <c r="P122" i="5"/>
  <c r="Q122" i="5"/>
  <c r="U189" i="5"/>
  <c r="Q189" i="5"/>
  <c r="O189" i="5"/>
  <c r="P189" i="5"/>
  <c r="U195" i="5"/>
  <c r="P195" i="5"/>
  <c r="O195" i="5"/>
  <c r="Q195" i="5"/>
  <c r="U56" i="5"/>
  <c r="O56" i="5"/>
  <c r="P56" i="5"/>
  <c r="Q56" i="5"/>
  <c r="O29" i="5"/>
  <c r="V29" i="5" s="1"/>
  <c r="P29" i="5"/>
  <c r="Q29" i="5"/>
  <c r="U29" i="5"/>
  <c r="P94" i="5"/>
  <c r="V94" i="5" s="1"/>
  <c r="Q94" i="5"/>
  <c r="U94" i="5"/>
  <c r="P211" i="5"/>
  <c r="Q211" i="5"/>
  <c r="U211" i="5"/>
  <c r="P89" i="5"/>
  <c r="Q89" i="5"/>
  <c r="U89" i="5"/>
  <c r="U140" i="5"/>
  <c r="Q140" i="5"/>
  <c r="P140" i="5"/>
  <c r="Q34" i="5"/>
  <c r="U34" i="5"/>
  <c r="P34" i="5"/>
  <c r="Q54" i="5"/>
  <c r="U54" i="5"/>
  <c r="P54" i="5"/>
  <c r="P157" i="5"/>
  <c r="Q157" i="5"/>
  <c r="U157" i="5"/>
  <c r="P224" i="5"/>
  <c r="V224" i="5" s="1"/>
  <c r="Q224" i="5"/>
  <c r="U224" i="5"/>
  <c r="P325" i="5"/>
  <c r="V325" i="5" s="1"/>
  <c r="Q325" i="5"/>
  <c r="U325" i="5"/>
  <c r="P338" i="5"/>
  <c r="Q338" i="5"/>
  <c r="U338" i="5"/>
  <c r="P182" i="5"/>
  <c r="Q182" i="5"/>
  <c r="U182" i="5"/>
  <c r="P197" i="5"/>
  <c r="V197" i="5" s="1"/>
  <c r="Q197" i="5"/>
  <c r="U197" i="5"/>
  <c r="P219" i="5"/>
  <c r="V219" i="5" s="1"/>
  <c r="Q219" i="5"/>
  <c r="U219" i="5"/>
  <c r="P279" i="5"/>
  <c r="Q279" i="5"/>
  <c r="U279" i="5"/>
  <c r="P330" i="5"/>
  <c r="Q330" i="5"/>
  <c r="U330" i="5"/>
  <c r="Q198" i="5"/>
  <c r="U198" i="5"/>
  <c r="P198" i="5"/>
  <c r="V198" i="5" s="1"/>
  <c r="Q343" i="5"/>
  <c r="U343" i="5"/>
  <c r="P343" i="5"/>
  <c r="Q362" i="5"/>
  <c r="P362" i="5"/>
  <c r="V362" i="5" s="1"/>
  <c r="U362" i="5"/>
  <c r="Q38" i="5"/>
  <c r="U38" i="5"/>
  <c r="P38" i="5"/>
  <c r="V38" i="5" s="1"/>
  <c r="Q125" i="5"/>
  <c r="U125" i="5"/>
  <c r="P125" i="5"/>
  <c r="V125" i="5" s="1"/>
  <c r="Q208" i="5"/>
  <c r="U208" i="5"/>
  <c r="P208" i="5"/>
  <c r="Q334" i="5"/>
  <c r="U334" i="5"/>
  <c r="P334" i="5"/>
  <c r="Q90" i="5"/>
  <c r="U90" i="5"/>
  <c r="P90" i="5"/>
  <c r="V90" i="5" s="1"/>
  <c r="U331" i="5"/>
  <c r="Q331" i="5"/>
  <c r="P331" i="5"/>
  <c r="V331" i="5" s="1"/>
  <c r="U97" i="5"/>
  <c r="Q97" i="5"/>
  <c r="P97" i="5"/>
  <c r="Q311" i="5"/>
  <c r="U311" i="5"/>
  <c r="P311" i="5"/>
  <c r="Q151" i="5"/>
  <c r="U151" i="5"/>
  <c r="P151" i="5"/>
  <c r="V151" i="5" s="1"/>
  <c r="U126" i="5"/>
  <c r="Q126" i="5"/>
  <c r="P126" i="5"/>
  <c r="V126" i="5" s="1"/>
  <c r="Q267" i="5"/>
  <c r="U267" i="5"/>
  <c r="P267" i="5"/>
  <c r="Q115" i="5"/>
  <c r="U115" i="5"/>
  <c r="P115" i="5"/>
  <c r="Q347" i="5"/>
  <c r="U347" i="5"/>
  <c r="P347" i="5"/>
  <c r="V347" i="5" s="1"/>
  <c r="U269" i="5"/>
  <c r="Q269" i="5"/>
  <c r="P269" i="5"/>
  <c r="V269" i="5" s="1"/>
  <c r="U276" i="5"/>
  <c r="Q276" i="5"/>
  <c r="P276" i="5"/>
  <c r="U298" i="5"/>
  <c r="Q298" i="5"/>
  <c r="P298" i="5"/>
  <c r="Q88" i="5"/>
  <c r="U88" i="5"/>
  <c r="P88" i="5"/>
  <c r="V88" i="5" s="1"/>
  <c r="Q232" i="5"/>
  <c r="U232" i="5"/>
  <c r="P232" i="5"/>
  <c r="V232" i="5" s="1"/>
  <c r="Q236" i="5"/>
  <c r="U236" i="5"/>
  <c r="P236" i="5"/>
  <c r="Q256" i="5"/>
  <c r="U256" i="5"/>
  <c r="P256" i="5"/>
  <c r="Q277" i="5"/>
  <c r="U277" i="5"/>
  <c r="P277" i="5"/>
  <c r="V277" i="5" s="1"/>
  <c r="U320" i="5"/>
  <c r="P320" i="5"/>
  <c r="Q320" i="5"/>
  <c r="Q239" i="5"/>
  <c r="U239" i="5"/>
  <c r="P239" i="5"/>
  <c r="Q200" i="5"/>
  <c r="U200" i="5"/>
  <c r="Q344" i="5"/>
  <c r="V344" i="5" s="1"/>
  <c r="U344" i="5"/>
  <c r="O17" i="5"/>
  <c r="U17" i="5"/>
  <c r="Q17" i="5"/>
  <c r="P17" i="5"/>
  <c r="P123" i="5"/>
  <c r="Q123" i="5"/>
  <c r="O123" i="5"/>
  <c r="U123" i="5"/>
  <c r="O289" i="5"/>
  <c r="P289" i="5"/>
  <c r="U289" i="5"/>
  <c r="Q289" i="5"/>
  <c r="P44" i="5"/>
  <c r="O44" i="5"/>
  <c r="V44" i="5" s="1"/>
  <c r="Q44" i="5"/>
  <c r="U44" i="5"/>
  <c r="O5" i="5"/>
  <c r="P5" i="5"/>
  <c r="U5" i="5"/>
  <c r="Q5" i="5"/>
  <c r="P108" i="5"/>
  <c r="Q108" i="5"/>
  <c r="O108" i="5"/>
  <c r="U108" i="5"/>
  <c r="O84" i="5"/>
  <c r="P84" i="5"/>
  <c r="U84" i="5"/>
  <c r="Q84" i="5"/>
  <c r="P154" i="5"/>
  <c r="O154" i="5"/>
  <c r="V154" i="5" s="1"/>
  <c r="Q154" i="5"/>
  <c r="U154" i="5"/>
  <c r="O4" i="5"/>
  <c r="P4" i="5"/>
  <c r="U4" i="5"/>
  <c r="Q4" i="5"/>
  <c r="P48" i="5"/>
  <c r="Q48" i="5"/>
  <c r="O48" i="5"/>
  <c r="U48" i="5"/>
  <c r="O147" i="5"/>
  <c r="P147" i="5"/>
  <c r="U147" i="5"/>
  <c r="Q147" i="5"/>
  <c r="P207" i="5"/>
  <c r="O207" i="5"/>
  <c r="V207" i="5" s="1"/>
  <c r="Q207" i="5"/>
  <c r="U207" i="5"/>
  <c r="O252" i="5"/>
  <c r="P252" i="5"/>
  <c r="Q252" i="5"/>
  <c r="U252" i="5"/>
  <c r="O262" i="5"/>
  <c r="P262" i="5"/>
  <c r="Q262" i="5"/>
  <c r="U262" i="5"/>
  <c r="O100" i="5"/>
  <c r="P100" i="5"/>
  <c r="Q100" i="5"/>
  <c r="U100" i="5"/>
  <c r="O114" i="5"/>
  <c r="P114" i="5"/>
  <c r="Q114" i="5"/>
  <c r="U114" i="5"/>
  <c r="O155" i="5"/>
  <c r="P155" i="5"/>
  <c r="Q155" i="5"/>
  <c r="U155" i="5"/>
  <c r="O169" i="5"/>
  <c r="P169" i="5"/>
  <c r="U169" i="5"/>
  <c r="Q169" i="5"/>
  <c r="O292" i="5"/>
  <c r="P292" i="5"/>
  <c r="U292" i="5"/>
  <c r="Q292" i="5"/>
  <c r="O127" i="5"/>
  <c r="P127" i="5"/>
  <c r="Q127" i="5"/>
  <c r="U127" i="5"/>
  <c r="O159" i="5"/>
  <c r="Q159" i="5"/>
  <c r="U159" i="5"/>
  <c r="P159" i="5"/>
  <c r="U13" i="5"/>
  <c r="O13" i="5"/>
  <c r="V13" i="5" s="1"/>
  <c r="Q13" i="5"/>
  <c r="P13" i="5"/>
  <c r="P166" i="5"/>
  <c r="Q166" i="5"/>
  <c r="O166" i="5"/>
  <c r="U166" i="5"/>
  <c r="O258" i="5"/>
  <c r="U258" i="5"/>
  <c r="P258" i="5"/>
  <c r="Q258" i="5"/>
  <c r="Q324" i="5"/>
  <c r="U324" i="5"/>
  <c r="O324" i="5"/>
  <c r="P324" i="5"/>
  <c r="O152" i="5"/>
  <c r="P152" i="5"/>
  <c r="Q152" i="5"/>
  <c r="U152" i="5"/>
  <c r="P191" i="5"/>
  <c r="O191" i="5"/>
  <c r="V191" i="5" s="1"/>
  <c r="U191" i="5"/>
  <c r="Q191" i="5"/>
  <c r="O196" i="5"/>
  <c r="U196" i="5"/>
  <c r="Q196" i="5"/>
  <c r="P196" i="5"/>
  <c r="Q164" i="5"/>
  <c r="U164" i="5"/>
  <c r="P164" i="5"/>
  <c r="O164" i="5"/>
  <c r="P65" i="5"/>
  <c r="Q65" i="5"/>
  <c r="U65" i="5"/>
  <c r="P162" i="5"/>
  <c r="Q162" i="5"/>
  <c r="U162" i="5"/>
  <c r="P313" i="5"/>
  <c r="Q313" i="5"/>
  <c r="U313" i="5"/>
  <c r="U312" i="5"/>
  <c r="P312" i="5"/>
  <c r="Q312" i="5"/>
  <c r="Q143" i="5"/>
  <c r="U143" i="5"/>
  <c r="P143" i="5"/>
  <c r="P42" i="5"/>
  <c r="Q42" i="5"/>
  <c r="U42" i="5"/>
  <c r="Q71" i="5"/>
  <c r="U71" i="5"/>
  <c r="P71" i="5"/>
  <c r="V71" i="5" s="1"/>
  <c r="Q158" i="5"/>
  <c r="U158" i="5"/>
  <c r="P158" i="5"/>
  <c r="Q225" i="5"/>
  <c r="U225" i="5"/>
  <c r="P225" i="5"/>
  <c r="Q226" i="5"/>
  <c r="U226" i="5"/>
  <c r="P226" i="5"/>
  <c r="V226" i="5" s="1"/>
  <c r="Q79" i="5"/>
  <c r="U79" i="5"/>
  <c r="P79" i="5"/>
  <c r="V79" i="5" s="1"/>
  <c r="Q183" i="5"/>
  <c r="U183" i="5"/>
  <c r="P183" i="5"/>
  <c r="Q202" i="5"/>
  <c r="U202" i="5"/>
  <c r="P202" i="5"/>
  <c r="Q220" i="5"/>
  <c r="U220" i="5"/>
  <c r="P220" i="5"/>
  <c r="V220" i="5" s="1"/>
  <c r="Q281" i="5"/>
  <c r="U281" i="5"/>
  <c r="P281" i="5"/>
  <c r="V281" i="5" s="1"/>
  <c r="U57" i="5"/>
  <c r="Q57" i="5"/>
  <c r="P57" i="5"/>
  <c r="U203" i="5"/>
  <c r="P203" i="5"/>
  <c r="V203" i="5" s="1"/>
  <c r="Q203" i="5"/>
  <c r="Q350" i="5"/>
  <c r="U350" i="5"/>
  <c r="P350" i="5"/>
  <c r="V350" i="5" s="1"/>
  <c r="Q363" i="5"/>
  <c r="U363" i="5"/>
  <c r="P363" i="5"/>
  <c r="V363" i="5" s="1"/>
  <c r="U91" i="5"/>
  <c r="Q91" i="5"/>
  <c r="P91" i="5"/>
  <c r="U175" i="5"/>
  <c r="Q175" i="5"/>
  <c r="P175" i="5"/>
  <c r="U286" i="5"/>
  <c r="Q286" i="5"/>
  <c r="P286" i="5"/>
  <c r="V286" i="5" s="1"/>
  <c r="U354" i="5"/>
  <c r="Q354" i="5"/>
  <c r="P354" i="5"/>
  <c r="V354" i="5" s="1"/>
  <c r="U105" i="5"/>
  <c r="Q105" i="5"/>
  <c r="P105" i="5"/>
  <c r="Q112" i="5"/>
  <c r="U112" i="5"/>
  <c r="P112" i="5"/>
  <c r="Q228" i="5"/>
  <c r="U228" i="5"/>
  <c r="P228" i="5"/>
  <c r="V228" i="5" s="1"/>
  <c r="U369" i="5"/>
  <c r="Q369" i="5"/>
  <c r="P369" i="5"/>
  <c r="V369" i="5" s="1"/>
  <c r="Q179" i="5"/>
  <c r="U179" i="5"/>
  <c r="P179" i="5"/>
  <c r="Q237" i="5"/>
  <c r="U237" i="5"/>
  <c r="P237" i="5"/>
  <c r="U271" i="5"/>
  <c r="Q271" i="5"/>
  <c r="P271" i="5"/>
  <c r="V271" i="5" s="1"/>
  <c r="Q190" i="5"/>
  <c r="U190" i="5"/>
  <c r="P190" i="5"/>
  <c r="V190" i="5" s="1"/>
  <c r="Q353" i="5"/>
  <c r="P353" i="5"/>
  <c r="U353" i="5"/>
  <c r="Q270" i="5"/>
  <c r="U270" i="5"/>
  <c r="P270" i="5"/>
  <c r="Q283" i="5"/>
  <c r="U283" i="5"/>
  <c r="P283" i="5"/>
  <c r="V283" i="5" s="1"/>
  <c r="Q223" i="5"/>
  <c r="U223" i="5"/>
  <c r="P223" i="5"/>
  <c r="V223" i="5" s="1"/>
  <c r="Q149" i="5"/>
  <c r="U149" i="5"/>
  <c r="P149" i="5"/>
  <c r="U233" i="5"/>
  <c r="P233" i="5"/>
  <c r="V233" i="5" s="1"/>
  <c r="Q233" i="5"/>
  <c r="Q250" i="5"/>
  <c r="U250" i="5"/>
  <c r="P250" i="5"/>
  <c r="V250" i="5" s="1"/>
  <c r="Q346" i="5"/>
  <c r="U346" i="5"/>
  <c r="P346" i="5"/>
  <c r="V346" i="5" s="1"/>
  <c r="Q337" i="5"/>
  <c r="U337" i="5"/>
  <c r="P337" i="5"/>
  <c r="Q134" i="5"/>
  <c r="U134" i="5"/>
  <c r="P134" i="5"/>
  <c r="Q248" i="5"/>
  <c r="U248" i="5"/>
  <c r="P248" i="5"/>
  <c r="V248" i="5" s="1"/>
  <c r="Q358" i="5"/>
  <c r="V358" i="5" s="1"/>
  <c r="U358" i="5"/>
  <c r="P35" i="5"/>
  <c r="U35" i="5"/>
  <c r="O35" i="5"/>
  <c r="Q35" i="5"/>
  <c r="O76" i="5"/>
  <c r="P76" i="5"/>
  <c r="Q76" i="5"/>
  <c r="U76" i="5"/>
  <c r="Q5" i="1"/>
  <c r="Q9" i="1"/>
  <c r="Q17" i="1"/>
  <c r="Q25" i="1"/>
  <c r="Q33" i="1"/>
  <c r="Q41" i="1"/>
  <c r="Q49" i="1"/>
  <c r="Q57" i="1"/>
  <c r="Q65" i="1"/>
  <c r="Q73" i="1"/>
  <c r="Q85" i="1"/>
  <c r="Q89" i="1"/>
  <c r="Q97" i="1"/>
  <c r="Q105" i="1"/>
  <c r="Q113" i="1"/>
  <c r="Q121" i="1"/>
  <c r="Q129" i="1"/>
  <c r="Q137" i="1"/>
  <c r="Q149" i="1"/>
  <c r="Q157" i="1"/>
  <c r="Q165" i="1"/>
  <c r="Q169" i="1"/>
  <c r="Q181" i="1"/>
  <c r="Q189" i="1"/>
  <c r="Q197" i="1"/>
  <c r="Q205" i="1"/>
  <c r="Q213" i="1"/>
  <c r="Q221" i="1"/>
  <c r="Q232" i="1"/>
  <c r="Q2" i="1"/>
  <c r="Q14" i="1"/>
  <c r="Q22" i="1"/>
  <c r="Q34" i="1"/>
  <c r="Q38" i="1"/>
  <c r="Q46" i="1"/>
  <c r="Q54" i="1"/>
  <c r="Q66" i="1"/>
  <c r="Q74" i="1"/>
  <c r="Q78" i="1"/>
  <c r="Q86" i="1"/>
  <c r="Q94" i="1"/>
  <c r="Q102" i="1"/>
  <c r="Q114" i="1"/>
  <c r="Q118" i="1"/>
  <c r="Q126" i="1"/>
  <c r="Q134" i="1"/>
  <c r="Q142" i="1"/>
  <c r="Q150" i="1"/>
  <c r="Q162" i="1"/>
  <c r="Q170" i="1"/>
  <c r="Q178" i="1"/>
  <c r="Q186" i="1"/>
  <c r="Q194" i="1"/>
  <c r="Q202" i="1"/>
  <c r="Q210" i="1"/>
  <c r="Q214" i="1"/>
  <c r="Q222" i="1"/>
  <c r="Q236" i="1"/>
  <c r="Q3" i="1"/>
  <c r="Q7" i="1"/>
  <c r="Q11" i="1"/>
  <c r="Q15" i="1"/>
  <c r="Q19" i="1"/>
  <c r="Q23" i="1"/>
  <c r="Q27" i="1"/>
  <c r="Q31" i="1"/>
  <c r="Q35" i="1"/>
  <c r="Q39" i="1"/>
  <c r="Q43" i="1"/>
  <c r="Q47" i="1"/>
  <c r="Q51" i="1"/>
  <c r="Q55" i="1"/>
  <c r="Q59" i="1"/>
  <c r="Q63" i="1"/>
  <c r="Q67" i="1"/>
  <c r="Q71" i="1"/>
  <c r="Q75" i="1"/>
  <c r="Q79" i="1"/>
  <c r="Q83" i="1"/>
  <c r="Q87" i="1"/>
  <c r="Q91" i="1"/>
  <c r="Q95" i="1"/>
  <c r="Q99" i="1"/>
  <c r="Q103" i="1"/>
  <c r="Q107" i="1"/>
  <c r="Q111" i="1"/>
  <c r="Q115" i="1"/>
  <c r="Q119" i="1"/>
  <c r="Q123" i="1"/>
  <c r="Q127" i="1"/>
  <c r="Q131" i="1"/>
  <c r="Q135" i="1"/>
  <c r="Q139" i="1"/>
  <c r="Q143" i="1"/>
  <c r="Q147" i="1"/>
  <c r="Q151" i="1"/>
  <c r="Q155" i="1"/>
  <c r="Q159" i="1"/>
  <c r="Q163" i="1"/>
  <c r="Q167" i="1"/>
  <c r="Q171" i="1"/>
  <c r="Q175" i="1"/>
  <c r="Q179" i="1"/>
  <c r="Q183" i="1"/>
  <c r="Q187" i="1"/>
  <c r="Q191" i="1"/>
  <c r="Q195" i="1"/>
  <c r="Q199" i="1"/>
  <c r="Q203" i="1"/>
  <c r="Q207" i="1"/>
  <c r="Q211" i="1"/>
  <c r="Q215" i="1"/>
  <c r="Q219" i="1"/>
  <c r="Q223" i="1"/>
  <c r="Q227" i="1"/>
  <c r="Q230" i="1"/>
  <c r="Q234" i="1"/>
  <c r="Q13" i="1"/>
  <c r="Q21" i="1"/>
  <c r="Q29" i="1"/>
  <c r="Q37" i="1"/>
  <c r="Q45" i="1"/>
  <c r="Q53" i="1"/>
  <c r="Q61" i="1"/>
  <c r="Q69" i="1"/>
  <c r="Q77" i="1"/>
  <c r="Q81" i="1"/>
  <c r="Q93" i="1"/>
  <c r="Q101" i="1"/>
  <c r="Q109" i="1"/>
  <c r="Q117" i="1"/>
  <c r="Q125" i="1"/>
  <c r="Q133" i="1"/>
  <c r="Q141" i="1"/>
  <c r="Q145" i="1"/>
  <c r="Q153" i="1"/>
  <c r="Q161" i="1"/>
  <c r="Q173" i="1"/>
  <c r="Q177" i="1"/>
  <c r="Q185" i="1"/>
  <c r="Q193" i="1"/>
  <c r="Q201" i="1"/>
  <c r="Q209" i="1"/>
  <c r="Q217" i="1"/>
  <c r="Q225" i="1"/>
  <c r="Q229" i="1"/>
  <c r="Q6" i="1"/>
  <c r="Q10" i="1"/>
  <c r="Q18" i="1"/>
  <c r="Q26" i="1"/>
  <c r="Q30" i="1"/>
  <c r="Q42" i="1"/>
  <c r="Q50" i="1"/>
  <c r="Q58" i="1"/>
  <c r="Q62" i="1"/>
  <c r="Q70" i="1"/>
  <c r="Q82" i="1"/>
  <c r="Q90" i="1"/>
  <c r="Q98" i="1"/>
  <c r="Q106" i="1"/>
  <c r="Q110" i="1"/>
  <c r="Q122" i="1"/>
  <c r="Q130" i="1"/>
  <c r="Q138" i="1"/>
  <c r="Q146" i="1"/>
  <c r="Q154" i="1"/>
  <c r="Q158" i="1"/>
  <c r="Q166" i="1"/>
  <c r="Q174" i="1"/>
  <c r="Q182" i="1"/>
  <c r="Q190" i="1"/>
  <c r="Q198" i="1"/>
  <c r="Q206" i="1"/>
  <c r="Q218" i="1"/>
  <c r="Q226" i="1"/>
  <c r="Q233" i="1"/>
  <c r="Q4" i="1"/>
  <c r="Q8" i="1"/>
  <c r="Q12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140" i="1"/>
  <c r="Q144" i="1"/>
  <c r="Q148" i="1"/>
  <c r="Q152" i="1"/>
  <c r="Q156" i="1"/>
  <c r="Q160" i="1"/>
  <c r="Q164" i="1"/>
  <c r="Q168" i="1"/>
  <c r="Q172" i="1"/>
  <c r="Q176" i="1"/>
  <c r="Q180" i="1"/>
  <c r="Q184" i="1"/>
  <c r="Q188" i="1"/>
  <c r="Q192" i="1"/>
  <c r="Q196" i="1"/>
  <c r="Q200" i="1"/>
  <c r="Q204" i="1"/>
  <c r="Q208" i="1"/>
  <c r="Q212" i="1"/>
  <c r="Q216" i="1"/>
  <c r="Q220" i="1"/>
  <c r="Q224" i="1"/>
  <c r="Q228" i="1"/>
  <c r="Q231" i="1"/>
  <c r="Q235" i="1"/>
  <c r="Q7" i="4"/>
  <c r="Q15" i="4"/>
  <c r="Q27" i="4"/>
  <c r="Q35" i="4"/>
  <c r="Q47" i="4"/>
  <c r="Q55" i="4"/>
  <c r="Q63" i="4"/>
  <c r="Q75" i="4"/>
  <c r="Q79" i="4"/>
  <c r="Q91" i="4"/>
  <c r="Q103" i="4"/>
  <c r="Q115" i="4"/>
  <c r="Q119" i="4"/>
  <c r="Q131" i="4"/>
  <c r="Q143" i="4"/>
  <c r="Q155" i="4"/>
  <c r="Q167" i="4"/>
  <c r="Q179" i="4"/>
  <c r="Q183" i="4"/>
  <c r="Q195" i="4"/>
  <c r="Q207" i="4"/>
  <c r="Q221" i="4"/>
  <c r="Q233" i="4"/>
  <c r="Q2" i="4"/>
  <c r="Q6" i="4"/>
  <c r="Q10" i="4"/>
  <c r="Q14" i="4"/>
  <c r="Q18" i="4"/>
  <c r="Q22" i="4"/>
  <c r="Q26" i="4"/>
  <c r="Q30" i="4"/>
  <c r="Q34" i="4"/>
  <c r="Q38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210" i="4"/>
  <c r="Q215" i="4"/>
  <c r="Q220" i="4"/>
  <c r="Q224" i="4"/>
  <c r="Q228" i="4"/>
  <c r="Q232" i="4"/>
  <c r="Q236" i="4"/>
  <c r="Q240" i="4"/>
  <c r="W240" i="4" s="1"/>
  <c r="Q3" i="4"/>
  <c r="Q19" i="4"/>
  <c r="Q31" i="4"/>
  <c r="Q43" i="4"/>
  <c r="Q59" i="4"/>
  <c r="Q71" i="4"/>
  <c r="Q87" i="4"/>
  <c r="Q95" i="4"/>
  <c r="Q111" i="4"/>
  <c r="Q123" i="4"/>
  <c r="Q135" i="4"/>
  <c r="Q147" i="4"/>
  <c r="Q159" i="4"/>
  <c r="Q175" i="4"/>
  <c r="Q191" i="4"/>
  <c r="Q203" i="4"/>
  <c r="Q211" i="4"/>
  <c r="Q225" i="4"/>
  <c r="Q241" i="4"/>
  <c r="Q4" i="4"/>
  <c r="Q8" i="4"/>
  <c r="Q12" i="4"/>
  <c r="Q16" i="4"/>
  <c r="Q20" i="4"/>
  <c r="Q24" i="4"/>
  <c r="Q28" i="4"/>
  <c r="Q32" i="4"/>
  <c r="Q36" i="4"/>
  <c r="Q40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184" i="4"/>
  <c r="Q188" i="4"/>
  <c r="Q192" i="4"/>
  <c r="Q196" i="4"/>
  <c r="Q200" i="4"/>
  <c r="Q204" i="4"/>
  <c r="Q208" i="4"/>
  <c r="Q212" i="4"/>
  <c r="Q218" i="4"/>
  <c r="Q222" i="4"/>
  <c r="W222" i="4" s="1"/>
  <c r="Q226" i="4"/>
  <c r="Q230" i="4"/>
  <c r="Q234" i="4"/>
  <c r="W234" i="4" s="1"/>
  <c r="Q238" i="4"/>
  <c r="Q11" i="4"/>
  <c r="Q23" i="4"/>
  <c r="Q39" i="4"/>
  <c r="Q51" i="4"/>
  <c r="W51" i="4" s="1"/>
  <c r="Q67" i="4"/>
  <c r="Q83" i="4"/>
  <c r="Q99" i="4"/>
  <c r="Q107" i="4"/>
  <c r="Q127" i="4"/>
  <c r="Q139" i="4"/>
  <c r="Q151" i="4"/>
  <c r="Q163" i="4"/>
  <c r="Q171" i="4"/>
  <c r="Q187" i="4"/>
  <c r="Q199" i="4"/>
  <c r="Q216" i="4"/>
  <c r="Q229" i="4"/>
  <c r="W229" i="4" s="1"/>
  <c r="Q237" i="4"/>
  <c r="W237" i="4" s="1"/>
  <c r="Q5" i="4"/>
  <c r="Q9" i="4"/>
  <c r="Q13" i="4"/>
  <c r="Q17" i="4"/>
  <c r="Q21" i="4"/>
  <c r="Q25" i="4"/>
  <c r="Q29" i="4"/>
  <c r="Q33" i="4"/>
  <c r="Q37" i="4"/>
  <c r="Q41" i="4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177" i="4"/>
  <c r="Q181" i="4"/>
  <c r="Q185" i="4"/>
  <c r="Q189" i="4"/>
  <c r="Q193" i="4"/>
  <c r="Q197" i="4"/>
  <c r="Q201" i="4"/>
  <c r="Q205" i="4"/>
  <c r="Q209" i="4"/>
  <c r="Q213" i="4"/>
  <c r="Q219" i="4"/>
  <c r="Q223" i="4"/>
  <c r="Q227" i="4"/>
  <c r="Q231" i="4"/>
  <c r="Q235" i="4"/>
  <c r="W235" i="4" s="1"/>
  <c r="Q239" i="4"/>
  <c r="P12" i="4"/>
  <c r="O12" i="4"/>
  <c r="P20" i="4"/>
  <c r="O28" i="4"/>
  <c r="P28" i="4"/>
  <c r="O40" i="4"/>
  <c r="P40" i="4"/>
  <c r="P52" i="4"/>
  <c r="O52" i="4"/>
  <c r="P64" i="4"/>
  <c r="P72" i="4"/>
  <c r="O72" i="4"/>
  <c r="P84" i="4"/>
  <c r="O84" i="4"/>
  <c r="P92" i="4"/>
  <c r="W92" i="4" s="1"/>
  <c r="P104" i="4"/>
  <c r="P116" i="4"/>
  <c r="W116" i="4" s="1"/>
  <c r="O128" i="4"/>
  <c r="P128" i="4"/>
  <c r="P136" i="4"/>
  <c r="W136" i="4" s="1"/>
  <c r="P148" i="4"/>
  <c r="P160" i="4"/>
  <c r="O160" i="4"/>
  <c r="P168" i="4"/>
  <c r="P176" i="4"/>
  <c r="W176" i="4" s="1"/>
  <c r="P188" i="4"/>
  <c r="P200" i="4"/>
  <c r="W200" i="4" s="1"/>
  <c r="O208" i="4"/>
  <c r="P208" i="4"/>
  <c r="P218" i="4"/>
  <c r="W218" i="4" s="1"/>
  <c r="O226" i="4"/>
  <c r="P226" i="4"/>
  <c r="P5" i="4"/>
  <c r="P13" i="4"/>
  <c r="O21" i="4"/>
  <c r="P21" i="4"/>
  <c r="P29" i="4"/>
  <c r="O29" i="4"/>
  <c r="P41" i="4"/>
  <c r="O41" i="4"/>
  <c r="P49" i="4"/>
  <c r="W49" i="4" s="1"/>
  <c r="P61" i="4"/>
  <c r="P69" i="4"/>
  <c r="W69" i="4" s="1"/>
  <c r="P77" i="4"/>
  <c r="P85" i="4"/>
  <c r="O85" i="4"/>
  <c r="P93" i="4"/>
  <c r="P105" i="4"/>
  <c r="O117" i="4"/>
  <c r="P117" i="4"/>
  <c r="P125" i="4"/>
  <c r="O125" i="4"/>
  <c r="P133" i="4"/>
  <c r="P141" i="4"/>
  <c r="P153" i="4"/>
  <c r="W153" i="4" s="1"/>
  <c r="P161" i="4"/>
  <c r="O161" i="4"/>
  <c r="P173" i="4"/>
  <c r="P185" i="4"/>
  <c r="W185" i="4" s="1"/>
  <c r="P193" i="4"/>
  <c r="O201" i="4"/>
  <c r="P201" i="4"/>
  <c r="P209" i="4"/>
  <c r="P219" i="4"/>
  <c r="P2" i="4"/>
  <c r="O2" i="4"/>
  <c r="P14" i="4"/>
  <c r="O14" i="4"/>
  <c r="P26" i="4"/>
  <c r="O26" i="4"/>
  <c r="O34" i="4"/>
  <c r="P34" i="4"/>
  <c r="O42" i="4"/>
  <c r="P42" i="4"/>
  <c r="O46" i="4"/>
  <c r="P46" i="4"/>
  <c r="P54" i="4"/>
  <c r="P58" i="4"/>
  <c r="P62" i="4"/>
  <c r="O66" i="4"/>
  <c r="P66" i="4"/>
  <c r="P70" i="4"/>
  <c r="O70" i="4"/>
  <c r="W70" i="4" s="1"/>
  <c r="O74" i="4"/>
  <c r="P74" i="4"/>
  <c r="P78" i="4"/>
  <c r="P82" i="4"/>
  <c r="O82" i="4"/>
  <c r="P86" i="4"/>
  <c r="O90" i="4"/>
  <c r="P90" i="4"/>
  <c r="P94" i="4"/>
  <c r="O94" i="4"/>
  <c r="P98" i="4"/>
  <c r="P102" i="4"/>
  <c r="W102" i="4" s="1"/>
  <c r="P106" i="4"/>
  <c r="P110" i="4"/>
  <c r="O110" i="4"/>
  <c r="P114" i="4"/>
  <c r="O114" i="4"/>
  <c r="P118" i="4"/>
  <c r="P122" i="4"/>
  <c r="O126" i="4"/>
  <c r="P126" i="4"/>
  <c r="O130" i="4"/>
  <c r="P130" i="4"/>
  <c r="P134" i="4"/>
  <c r="O134" i="4"/>
  <c r="P138" i="4"/>
  <c r="O138" i="4"/>
  <c r="P142" i="4"/>
  <c r="P146" i="4"/>
  <c r="O150" i="4"/>
  <c r="P150" i="4"/>
  <c r="P154" i="4"/>
  <c r="W154" i="4" s="1"/>
  <c r="P158" i="4"/>
  <c r="P162" i="4"/>
  <c r="P166" i="4"/>
  <c r="O166" i="4"/>
  <c r="W166" i="4" s="1"/>
  <c r="P170" i="4"/>
  <c r="O170" i="4"/>
  <c r="P174" i="4"/>
  <c r="P178" i="4"/>
  <c r="W178" i="4" s="1"/>
  <c r="P182" i="4"/>
  <c r="P186" i="4"/>
  <c r="O186" i="4"/>
  <c r="P190" i="4"/>
  <c r="P194" i="4"/>
  <c r="P198" i="4"/>
  <c r="P202" i="4"/>
  <c r="O202" i="4"/>
  <c r="W202" i="4" s="1"/>
  <c r="P206" i="4"/>
  <c r="P210" i="4"/>
  <c r="O210" i="4"/>
  <c r="P215" i="4"/>
  <c r="W215" i="4" s="1"/>
  <c r="P220" i="4"/>
  <c r="O220" i="4"/>
  <c r="O224" i="4"/>
  <c r="P224" i="4"/>
  <c r="P228" i="4"/>
  <c r="P232" i="4"/>
  <c r="P236" i="4"/>
  <c r="P4" i="4"/>
  <c r="P8" i="4"/>
  <c r="W8" i="4" s="1"/>
  <c r="P16" i="4"/>
  <c r="O16" i="4"/>
  <c r="P24" i="4"/>
  <c r="O24" i="4"/>
  <c r="P32" i="4"/>
  <c r="O32" i="4"/>
  <c r="P36" i="4"/>
  <c r="O44" i="4"/>
  <c r="P44" i="4"/>
  <c r="P48" i="4"/>
  <c r="O48" i="4"/>
  <c r="W48" i="4" s="1"/>
  <c r="P56" i="4"/>
  <c r="O56" i="4"/>
  <c r="O60" i="4"/>
  <c r="P60" i="4"/>
  <c r="O68" i="4"/>
  <c r="P68" i="4"/>
  <c r="P76" i="4"/>
  <c r="O76" i="4"/>
  <c r="W76" i="4" s="1"/>
  <c r="P80" i="4"/>
  <c r="O80" i="4"/>
  <c r="P88" i="4"/>
  <c r="W88" i="4" s="1"/>
  <c r="P96" i="4"/>
  <c r="W96" i="4" s="1"/>
  <c r="P100" i="4"/>
  <c r="P108" i="4"/>
  <c r="P112" i="4"/>
  <c r="W112" i="4" s="1"/>
  <c r="P120" i="4"/>
  <c r="O120" i="4"/>
  <c r="P124" i="4"/>
  <c r="P132" i="4"/>
  <c r="P140" i="4"/>
  <c r="O140" i="4"/>
  <c r="P144" i="4"/>
  <c r="P152" i="4"/>
  <c r="O152" i="4"/>
  <c r="W152" i="4" s="1"/>
  <c r="P156" i="4"/>
  <c r="P164" i="4"/>
  <c r="W164" i="4" s="1"/>
  <c r="P172" i="4"/>
  <c r="O172" i="4"/>
  <c r="W172" i="4" s="1"/>
  <c r="O180" i="4"/>
  <c r="P180" i="4"/>
  <c r="P184" i="4"/>
  <c r="W184" i="4" s="1"/>
  <c r="P192" i="4"/>
  <c r="W192" i="4" s="1"/>
  <c r="P196" i="4"/>
  <c r="P204" i="4"/>
  <c r="P212" i="4"/>
  <c r="P230" i="4"/>
  <c r="P238" i="4"/>
  <c r="P9" i="4"/>
  <c r="P17" i="4"/>
  <c r="O17" i="4"/>
  <c r="P25" i="4"/>
  <c r="O25" i="4"/>
  <c r="P33" i="4"/>
  <c r="P37" i="4"/>
  <c r="O37" i="4"/>
  <c r="O45" i="4"/>
  <c r="P45" i="4"/>
  <c r="O53" i="4"/>
  <c r="P53" i="4"/>
  <c r="P57" i="4"/>
  <c r="P65" i="4"/>
  <c r="O73" i="4"/>
  <c r="P73" i="4"/>
  <c r="P81" i="4"/>
  <c r="O81" i="4"/>
  <c r="P89" i="4"/>
  <c r="O89" i="4"/>
  <c r="P97" i="4"/>
  <c r="W97" i="4" s="1"/>
  <c r="P101" i="4"/>
  <c r="P109" i="4"/>
  <c r="W109" i="4" s="1"/>
  <c r="P113" i="4"/>
  <c r="P121" i="4"/>
  <c r="P129" i="4"/>
  <c r="P137" i="4"/>
  <c r="O137" i="4"/>
  <c r="P145" i="4"/>
  <c r="W145" i="4" s="1"/>
  <c r="P149" i="4"/>
  <c r="P157" i="4"/>
  <c r="W157" i="4" s="1"/>
  <c r="P165" i="4"/>
  <c r="O165" i="4"/>
  <c r="P169" i="4"/>
  <c r="P177" i="4"/>
  <c r="P181" i="4"/>
  <c r="P189" i="4"/>
  <c r="O189" i="4"/>
  <c r="O197" i="4"/>
  <c r="P197" i="4"/>
  <c r="P205" i="4"/>
  <c r="P213" i="4"/>
  <c r="O213" i="4"/>
  <c r="W213" i="4" s="1"/>
  <c r="P223" i="4"/>
  <c r="P227" i="4"/>
  <c r="W227" i="4" s="1"/>
  <c r="P231" i="4"/>
  <c r="P6" i="4"/>
  <c r="O6" i="4"/>
  <c r="P10" i="4"/>
  <c r="O10" i="4"/>
  <c r="P18" i="4"/>
  <c r="W18" i="4" s="1"/>
  <c r="P22" i="4"/>
  <c r="O22" i="4"/>
  <c r="P30" i="4"/>
  <c r="O30" i="4"/>
  <c r="P38" i="4"/>
  <c r="O38" i="4"/>
  <c r="P50" i="4"/>
  <c r="O50" i="4"/>
  <c r="W50" i="4" s="1"/>
  <c r="O3" i="4"/>
  <c r="P3" i="4"/>
  <c r="O7" i="4"/>
  <c r="P7" i="4"/>
  <c r="P11" i="4"/>
  <c r="O11" i="4"/>
  <c r="W11" i="4" s="1"/>
  <c r="P15" i="4"/>
  <c r="O15" i="4"/>
  <c r="W15" i="4" s="1"/>
  <c r="P19" i="4"/>
  <c r="O19" i="4"/>
  <c r="P23" i="4"/>
  <c r="O23" i="4"/>
  <c r="O27" i="4"/>
  <c r="P27" i="4"/>
  <c r="P31" i="4"/>
  <c r="O31" i="4"/>
  <c r="W31" i="4" s="1"/>
  <c r="P35" i="4"/>
  <c r="W35" i="4" s="1"/>
  <c r="P39" i="4"/>
  <c r="P43" i="4"/>
  <c r="P47" i="4"/>
  <c r="W47" i="4" s="1"/>
  <c r="P55" i="4"/>
  <c r="O55" i="4"/>
  <c r="O59" i="4"/>
  <c r="P59" i="4"/>
  <c r="O63" i="4"/>
  <c r="P63" i="4"/>
  <c r="O67" i="4"/>
  <c r="P67" i="4"/>
  <c r="P71" i="4"/>
  <c r="P75" i="4"/>
  <c r="O75" i="4"/>
  <c r="P79" i="4"/>
  <c r="O79" i="4"/>
  <c r="O83" i="4"/>
  <c r="P83" i="4"/>
  <c r="P87" i="4"/>
  <c r="O87" i="4"/>
  <c r="P91" i="4"/>
  <c r="W91" i="4" s="1"/>
  <c r="P95" i="4"/>
  <c r="O99" i="4"/>
  <c r="P99" i="4"/>
  <c r="P103" i="4"/>
  <c r="O103" i="4"/>
  <c r="P107" i="4"/>
  <c r="O107" i="4"/>
  <c r="P111" i="4"/>
  <c r="P115" i="4"/>
  <c r="O115" i="4"/>
  <c r="W115" i="4" s="1"/>
  <c r="P119" i="4"/>
  <c r="O119" i="4"/>
  <c r="P123" i="4"/>
  <c r="P127" i="4"/>
  <c r="O127" i="4"/>
  <c r="P131" i="4"/>
  <c r="W131" i="4" s="1"/>
  <c r="P135" i="4"/>
  <c r="P139" i="4"/>
  <c r="O139" i="4"/>
  <c r="P143" i="4"/>
  <c r="P147" i="4"/>
  <c r="P151" i="4"/>
  <c r="O151" i="4"/>
  <c r="P155" i="4"/>
  <c r="W155" i="4" s="1"/>
  <c r="P159" i="4"/>
  <c r="O159" i="4"/>
  <c r="W159" i="4" s="1"/>
  <c r="P163" i="4"/>
  <c r="P167" i="4"/>
  <c r="P171" i="4"/>
  <c r="W171" i="4" s="1"/>
  <c r="P175" i="4"/>
  <c r="W175" i="4" s="1"/>
  <c r="P179" i="4"/>
  <c r="W179" i="4" s="1"/>
  <c r="P183" i="4"/>
  <c r="P187" i="4"/>
  <c r="P191" i="4"/>
  <c r="O191" i="4"/>
  <c r="P195" i="4"/>
  <c r="W195" i="4" s="1"/>
  <c r="O199" i="4"/>
  <c r="P199" i="4"/>
  <c r="P203" i="4"/>
  <c r="O203" i="4"/>
  <c r="W203" i="4" s="1"/>
  <c r="O207" i="4"/>
  <c r="P207" i="4"/>
  <c r="P211" i="4"/>
  <c r="W211" i="4" s="1"/>
  <c r="P216" i="4"/>
  <c r="P221" i="4"/>
  <c r="W221" i="4" s="1"/>
  <c r="P225" i="4"/>
  <c r="W225" i="4" s="1"/>
  <c r="P233" i="4"/>
  <c r="O233" i="4"/>
  <c r="O11" i="1"/>
  <c r="P11" i="1"/>
  <c r="O23" i="1"/>
  <c r="P23" i="1"/>
  <c r="P35" i="1"/>
  <c r="O35" i="1"/>
  <c r="W35" i="1" s="1"/>
  <c r="O47" i="1"/>
  <c r="P47" i="1"/>
  <c r="P63" i="1"/>
  <c r="O63" i="1"/>
  <c r="P75" i="1"/>
  <c r="O75" i="1"/>
  <c r="W75" i="1" s="1"/>
  <c r="O91" i="1"/>
  <c r="P91" i="1"/>
  <c r="P103" i="1"/>
  <c r="O103" i="1"/>
  <c r="W103" i="1" s="1"/>
  <c r="P115" i="1"/>
  <c r="O115" i="1"/>
  <c r="W115" i="1" s="1"/>
  <c r="O131" i="1"/>
  <c r="P131" i="1"/>
  <c r="O143" i="1"/>
  <c r="P143" i="1"/>
  <c r="O155" i="1"/>
  <c r="P155" i="1"/>
  <c r="P171" i="1"/>
  <c r="O171" i="1"/>
  <c r="W171" i="1" s="1"/>
  <c r="O183" i="1"/>
  <c r="P183" i="1"/>
  <c r="O191" i="1"/>
  <c r="P191" i="1"/>
  <c r="O203" i="1"/>
  <c r="P203" i="1"/>
  <c r="O215" i="1"/>
  <c r="P215" i="1"/>
  <c r="P234" i="1"/>
  <c r="W234" i="1" s="1"/>
  <c r="O2" i="1"/>
  <c r="P2" i="1"/>
  <c r="O6" i="1"/>
  <c r="P6" i="1"/>
  <c r="O10" i="1"/>
  <c r="W10" i="1" s="1"/>
  <c r="P10" i="1"/>
  <c r="O14" i="1"/>
  <c r="P14" i="1"/>
  <c r="O18" i="1"/>
  <c r="W18" i="1" s="1"/>
  <c r="P18" i="1"/>
  <c r="P22" i="1"/>
  <c r="O22" i="1"/>
  <c r="W22" i="1" s="1"/>
  <c r="O26" i="1"/>
  <c r="W26" i="1" s="1"/>
  <c r="P26" i="1"/>
  <c r="O30" i="1"/>
  <c r="P30" i="1"/>
  <c r="O34" i="1"/>
  <c r="W34" i="1" s="1"/>
  <c r="P34" i="1"/>
  <c r="O38" i="1"/>
  <c r="P38" i="1"/>
  <c r="O42" i="1"/>
  <c r="W42" i="1" s="1"/>
  <c r="P42" i="1"/>
  <c r="O46" i="1"/>
  <c r="P46" i="1"/>
  <c r="P50" i="1"/>
  <c r="O50" i="1"/>
  <c r="O54" i="1"/>
  <c r="P54" i="1"/>
  <c r="P58" i="1"/>
  <c r="O58" i="1"/>
  <c r="O62" i="1"/>
  <c r="P62" i="1"/>
  <c r="P66" i="1"/>
  <c r="O66" i="1"/>
  <c r="O70" i="1"/>
  <c r="P70" i="1"/>
  <c r="O74" i="1"/>
  <c r="W74" i="1" s="1"/>
  <c r="P74" i="1"/>
  <c r="O78" i="1"/>
  <c r="P78" i="1"/>
  <c r="O82" i="1"/>
  <c r="W82" i="1" s="1"/>
  <c r="P82" i="1"/>
  <c r="P86" i="1"/>
  <c r="O86" i="1"/>
  <c r="W86" i="1" s="1"/>
  <c r="P90" i="1"/>
  <c r="O90" i="1"/>
  <c r="O94" i="1"/>
  <c r="P94" i="1"/>
  <c r="O98" i="1"/>
  <c r="W98" i="1" s="1"/>
  <c r="P98" i="1"/>
  <c r="O102" i="1"/>
  <c r="P102" i="1"/>
  <c r="O106" i="1"/>
  <c r="W106" i="1" s="1"/>
  <c r="P106" i="1"/>
  <c r="O110" i="1"/>
  <c r="P110" i="1"/>
  <c r="P114" i="1"/>
  <c r="O114" i="1"/>
  <c r="O118" i="1"/>
  <c r="P118" i="1"/>
  <c r="P122" i="1"/>
  <c r="O122" i="1"/>
  <c r="P126" i="1"/>
  <c r="O126" i="1"/>
  <c r="W126" i="1" s="1"/>
  <c r="O130" i="1"/>
  <c r="W130" i="1" s="1"/>
  <c r="P130" i="1"/>
  <c r="P134" i="1"/>
  <c r="O134" i="1"/>
  <c r="P138" i="1"/>
  <c r="O138" i="1"/>
  <c r="O142" i="1"/>
  <c r="P142" i="1"/>
  <c r="P146" i="1"/>
  <c r="O146" i="1"/>
  <c r="O150" i="1"/>
  <c r="P150" i="1"/>
  <c r="O154" i="1"/>
  <c r="W154" i="1" s="1"/>
  <c r="P154" i="1"/>
  <c r="O158" i="1"/>
  <c r="P158" i="1"/>
  <c r="O162" i="1"/>
  <c r="W162" i="1" s="1"/>
  <c r="P162" i="1"/>
  <c r="O166" i="1"/>
  <c r="P166" i="1"/>
  <c r="P170" i="1"/>
  <c r="O170" i="1"/>
  <c r="O174" i="1"/>
  <c r="P174" i="1"/>
  <c r="O178" i="1"/>
  <c r="W178" i="1" s="1"/>
  <c r="P178" i="1"/>
  <c r="O182" i="1"/>
  <c r="P182" i="1"/>
  <c r="O186" i="1"/>
  <c r="W186" i="1" s="1"/>
  <c r="P186" i="1"/>
  <c r="O190" i="1"/>
  <c r="P190" i="1"/>
  <c r="O194" i="1"/>
  <c r="W194" i="1" s="1"/>
  <c r="P194" i="1"/>
  <c r="O198" i="1"/>
  <c r="P198" i="1"/>
  <c r="O202" i="1"/>
  <c r="W202" i="1" s="1"/>
  <c r="P202" i="1"/>
  <c r="O206" i="1"/>
  <c r="P206" i="1"/>
  <c r="P210" i="1"/>
  <c r="O210" i="1"/>
  <c r="P214" i="1"/>
  <c r="W214" i="1" s="1"/>
  <c r="O218" i="1"/>
  <c r="P218" i="1"/>
  <c r="O222" i="1"/>
  <c r="P222" i="1"/>
  <c r="O226" i="1"/>
  <c r="P226" i="1"/>
  <c r="O236" i="1"/>
  <c r="P236" i="1"/>
  <c r="O233" i="1"/>
  <c r="P233" i="1"/>
  <c r="P3" i="1"/>
  <c r="O3" i="1"/>
  <c r="W3" i="1" s="1"/>
  <c r="O19" i="1"/>
  <c r="P19" i="1"/>
  <c r="O31" i="1"/>
  <c r="P31" i="1"/>
  <c r="O43" i="1"/>
  <c r="P43" i="1"/>
  <c r="P59" i="1"/>
  <c r="O59" i="1"/>
  <c r="W59" i="1" s="1"/>
  <c r="P71" i="1"/>
  <c r="O71" i="1"/>
  <c r="W71" i="1" s="1"/>
  <c r="P83" i="1"/>
  <c r="O83" i="1"/>
  <c r="W83" i="1" s="1"/>
  <c r="O95" i="1"/>
  <c r="P95" i="1"/>
  <c r="O107" i="1"/>
  <c r="P107" i="1"/>
  <c r="O123" i="1"/>
  <c r="P123" i="1"/>
  <c r="P135" i="1"/>
  <c r="O135" i="1"/>
  <c r="W135" i="1" s="1"/>
  <c r="P147" i="1"/>
  <c r="O147" i="1"/>
  <c r="W147" i="1" s="1"/>
  <c r="O159" i="1"/>
  <c r="P159" i="1"/>
  <c r="O167" i="1"/>
  <c r="P167" i="1"/>
  <c r="P179" i="1"/>
  <c r="O179" i="1"/>
  <c r="W179" i="1" s="1"/>
  <c r="P195" i="1"/>
  <c r="O195" i="1"/>
  <c r="W195" i="1" s="1"/>
  <c r="O207" i="1"/>
  <c r="P207" i="1"/>
  <c r="O223" i="1"/>
  <c r="P223" i="1"/>
  <c r="O227" i="1"/>
  <c r="P227" i="1"/>
  <c r="O4" i="1"/>
  <c r="P4" i="1"/>
  <c r="O12" i="1"/>
  <c r="P12" i="1"/>
  <c r="O20" i="1"/>
  <c r="P20" i="1"/>
  <c r="O28" i="1"/>
  <c r="P28" i="1"/>
  <c r="O36" i="1"/>
  <c r="P36" i="1"/>
  <c r="P40" i="1"/>
  <c r="O40" i="1"/>
  <c r="P44" i="1"/>
  <c r="O44" i="1"/>
  <c r="W44" i="1" s="1"/>
  <c r="P48" i="1"/>
  <c r="O48" i="1"/>
  <c r="W48" i="1" s="1"/>
  <c r="O52" i="1"/>
  <c r="P52" i="1"/>
  <c r="O56" i="1"/>
  <c r="P56" i="1"/>
  <c r="O60" i="1"/>
  <c r="P60" i="1"/>
  <c r="O64" i="1"/>
  <c r="P64" i="1"/>
  <c r="O68" i="1"/>
  <c r="P68" i="1"/>
  <c r="O72" i="1"/>
  <c r="P72" i="1"/>
  <c r="O76" i="1"/>
  <c r="P76" i="1"/>
  <c r="O80" i="1"/>
  <c r="P80" i="1"/>
  <c r="O84" i="1"/>
  <c r="P84" i="1"/>
  <c r="O88" i="1"/>
  <c r="P88" i="1"/>
  <c r="P92" i="1"/>
  <c r="O92" i="1"/>
  <c r="W92" i="1" s="1"/>
  <c r="P96" i="1"/>
  <c r="O96" i="1"/>
  <c r="W96" i="1" s="1"/>
  <c r="P100" i="1"/>
  <c r="O100" i="1"/>
  <c r="W100" i="1" s="1"/>
  <c r="O104" i="1"/>
  <c r="P104" i="1"/>
  <c r="P108" i="1"/>
  <c r="O108" i="1"/>
  <c r="W108" i="1" s="1"/>
  <c r="P112" i="1"/>
  <c r="O112" i="1"/>
  <c r="W112" i="1" s="1"/>
  <c r="P116" i="1"/>
  <c r="O116" i="1"/>
  <c r="W116" i="1" s="1"/>
  <c r="O120" i="1"/>
  <c r="P120" i="1"/>
  <c r="O124" i="1"/>
  <c r="P124" i="1"/>
  <c r="O128" i="1"/>
  <c r="P128" i="1"/>
  <c r="P132" i="1"/>
  <c r="O132" i="1"/>
  <c r="W132" i="1" s="1"/>
  <c r="O136" i="1"/>
  <c r="P136" i="1"/>
  <c r="O140" i="1"/>
  <c r="P140" i="1"/>
  <c r="O144" i="1"/>
  <c r="P144" i="1"/>
  <c r="O148" i="1"/>
  <c r="P148" i="1"/>
  <c r="O152" i="1"/>
  <c r="P152" i="1"/>
  <c r="P156" i="1"/>
  <c r="O156" i="1"/>
  <c r="W156" i="1" s="1"/>
  <c r="P160" i="1"/>
  <c r="O160" i="1"/>
  <c r="W160" i="1" s="1"/>
  <c r="O164" i="1"/>
  <c r="P164" i="1"/>
  <c r="O168" i="1"/>
  <c r="P168" i="1"/>
  <c r="P172" i="1"/>
  <c r="O172" i="1"/>
  <c r="W172" i="1" s="1"/>
  <c r="P176" i="1"/>
  <c r="O176" i="1"/>
  <c r="W176" i="1" s="1"/>
  <c r="O180" i="1"/>
  <c r="P180" i="1"/>
  <c r="O184" i="1"/>
  <c r="P184" i="1"/>
  <c r="O188" i="1"/>
  <c r="P188" i="1"/>
  <c r="P192" i="1"/>
  <c r="O192" i="1"/>
  <c r="W192" i="1" s="1"/>
  <c r="O196" i="1"/>
  <c r="P196" i="1"/>
  <c r="P200" i="1"/>
  <c r="O200" i="1"/>
  <c r="P204" i="1"/>
  <c r="O204" i="1"/>
  <c r="W204" i="1" s="1"/>
  <c r="O208" i="1"/>
  <c r="P208" i="1"/>
  <c r="P212" i="1"/>
  <c r="O212" i="1"/>
  <c r="W212" i="1" s="1"/>
  <c r="P216" i="1"/>
  <c r="O216" i="1"/>
  <c r="O220" i="1"/>
  <c r="P220" i="1"/>
  <c r="P224" i="1"/>
  <c r="O224" i="1"/>
  <c r="W224" i="1" s="1"/>
  <c r="P228" i="1"/>
  <c r="O228" i="1"/>
  <c r="W228" i="1" s="1"/>
  <c r="P231" i="1"/>
  <c r="P235" i="1"/>
  <c r="W235" i="1" s="1"/>
  <c r="O7" i="1"/>
  <c r="P7" i="1"/>
  <c r="O15" i="1"/>
  <c r="P15" i="1"/>
  <c r="O27" i="1"/>
  <c r="P27" i="1"/>
  <c r="O39" i="1"/>
  <c r="P39" i="1"/>
  <c r="P51" i="1"/>
  <c r="O51" i="1"/>
  <c r="W51" i="1" s="1"/>
  <c r="P55" i="1"/>
  <c r="O55" i="1"/>
  <c r="W55" i="1" s="1"/>
  <c r="P67" i="1"/>
  <c r="O67" i="1"/>
  <c r="W67" i="1" s="1"/>
  <c r="O79" i="1"/>
  <c r="P79" i="1"/>
  <c r="O87" i="1"/>
  <c r="P87" i="1"/>
  <c r="O99" i="1"/>
  <c r="P99" i="1"/>
  <c r="O111" i="1"/>
  <c r="P111" i="1"/>
  <c r="O119" i="1"/>
  <c r="P119" i="1"/>
  <c r="O127" i="1"/>
  <c r="P127" i="1"/>
  <c r="O139" i="1"/>
  <c r="P139" i="1"/>
  <c r="P151" i="1"/>
  <c r="O151" i="1"/>
  <c r="W151" i="1" s="1"/>
  <c r="P163" i="1"/>
  <c r="O163" i="1"/>
  <c r="W163" i="1" s="1"/>
  <c r="O175" i="1"/>
  <c r="P175" i="1"/>
  <c r="P187" i="1"/>
  <c r="O187" i="1"/>
  <c r="W187" i="1" s="1"/>
  <c r="P199" i="1"/>
  <c r="O199" i="1"/>
  <c r="W199" i="1" s="1"/>
  <c r="O211" i="1"/>
  <c r="P211" i="1"/>
  <c r="O219" i="1"/>
  <c r="P219" i="1"/>
  <c r="O230" i="1"/>
  <c r="P230" i="1"/>
  <c r="P8" i="1"/>
  <c r="O8" i="1"/>
  <c r="W8" i="1" s="1"/>
  <c r="P16" i="1"/>
  <c r="O16" i="1"/>
  <c r="W16" i="1" s="1"/>
  <c r="P24" i="1"/>
  <c r="O24" i="1"/>
  <c r="W24" i="1" s="1"/>
  <c r="O32" i="1"/>
  <c r="P32" i="1"/>
  <c r="O5" i="1"/>
  <c r="P5" i="1"/>
  <c r="O9" i="1"/>
  <c r="P9" i="1"/>
  <c r="O13" i="1"/>
  <c r="P13" i="1"/>
  <c r="O17" i="1"/>
  <c r="P17" i="1"/>
  <c r="P21" i="1"/>
  <c r="O21" i="1"/>
  <c r="W21" i="1" s="1"/>
  <c r="O25" i="1"/>
  <c r="P25" i="1"/>
  <c r="P29" i="1"/>
  <c r="O29" i="1"/>
  <c r="W29" i="1" s="1"/>
  <c r="O33" i="1"/>
  <c r="P33" i="1"/>
  <c r="O37" i="1"/>
  <c r="P37" i="1"/>
  <c r="O41" i="1"/>
  <c r="P41" i="1"/>
  <c r="P45" i="1"/>
  <c r="O45" i="1"/>
  <c r="W45" i="1" s="1"/>
  <c r="O49" i="1"/>
  <c r="W49" i="1" s="1"/>
  <c r="P49" i="1"/>
  <c r="O53" i="1"/>
  <c r="P53" i="1"/>
  <c r="O57" i="1"/>
  <c r="W57" i="1" s="1"/>
  <c r="P57" i="1"/>
  <c r="O61" i="1"/>
  <c r="P61" i="1"/>
  <c r="P65" i="1"/>
  <c r="O65" i="1"/>
  <c r="O69" i="1"/>
  <c r="P69" i="1"/>
  <c r="O73" i="1"/>
  <c r="P73" i="1"/>
  <c r="O77" i="1"/>
  <c r="P77" i="1"/>
  <c r="P81" i="1"/>
  <c r="O81" i="1"/>
  <c r="P85" i="1"/>
  <c r="O85" i="1"/>
  <c r="W85" i="1" s="1"/>
  <c r="O89" i="1"/>
  <c r="W89" i="1" s="1"/>
  <c r="P89" i="1"/>
  <c r="O93" i="1"/>
  <c r="P93" i="1"/>
  <c r="O97" i="1"/>
  <c r="W97" i="1" s="1"/>
  <c r="P97" i="1"/>
  <c r="O101" i="1"/>
  <c r="P101" i="1"/>
  <c r="P105" i="1"/>
  <c r="O105" i="1"/>
  <c r="P109" i="1"/>
  <c r="O109" i="1"/>
  <c r="W109" i="1" s="1"/>
  <c r="O113" i="1"/>
  <c r="W113" i="1" s="1"/>
  <c r="P113" i="1"/>
  <c r="O117" i="1"/>
  <c r="P117" i="1"/>
  <c r="O121" i="1"/>
  <c r="W121" i="1" s="1"/>
  <c r="P121" i="1"/>
  <c r="O125" i="1"/>
  <c r="P125" i="1"/>
  <c r="O129" i="1"/>
  <c r="W129" i="1" s="1"/>
  <c r="P129" i="1"/>
  <c r="O133" i="1"/>
  <c r="P133" i="1"/>
  <c r="O137" i="1"/>
  <c r="P137" i="1"/>
  <c r="O141" i="1"/>
  <c r="P141" i="1"/>
  <c r="P145" i="1"/>
  <c r="O145" i="1"/>
  <c r="O149" i="1"/>
  <c r="P149" i="1"/>
  <c r="O153" i="1"/>
  <c r="W153" i="1" s="1"/>
  <c r="P153" i="1"/>
  <c r="O157" i="1"/>
  <c r="P157" i="1"/>
  <c r="P161" i="1"/>
  <c r="W161" i="1" s="1"/>
  <c r="O165" i="1"/>
  <c r="P165" i="1"/>
  <c r="P169" i="1"/>
  <c r="O169" i="1"/>
  <c r="O173" i="1"/>
  <c r="P173" i="1"/>
  <c r="O177" i="1"/>
  <c r="W177" i="1" s="1"/>
  <c r="P177" i="1"/>
  <c r="O181" i="1"/>
  <c r="P181" i="1"/>
  <c r="O185" i="1"/>
  <c r="W185" i="1" s="1"/>
  <c r="P185" i="1"/>
  <c r="O189" i="1"/>
  <c r="P189" i="1"/>
  <c r="O193" i="1"/>
  <c r="W193" i="1" s="1"/>
  <c r="P193" i="1"/>
  <c r="P197" i="1"/>
  <c r="O197" i="1"/>
  <c r="W197" i="1" s="1"/>
  <c r="O201" i="1"/>
  <c r="W201" i="1" s="1"/>
  <c r="P201" i="1"/>
  <c r="P205" i="1"/>
  <c r="O205" i="1"/>
  <c r="O209" i="1"/>
  <c r="W209" i="1" s="1"/>
  <c r="P209" i="1"/>
  <c r="P213" i="1"/>
  <c r="O213" i="1"/>
  <c r="W213" i="1" s="1"/>
  <c r="O217" i="1"/>
  <c r="W217" i="1" s="1"/>
  <c r="P217" i="1"/>
  <c r="O221" i="1"/>
  <c r="P221" i="1"/>
  <c r="O225" i="1"/>
  <c r="W225" i="1" s="1"/>
  <c r="P225" i="1"/>
  <c r="O229" i="1"/>
  <c r="P229" i="1"/>
  <c r="P232" i="1"/>
  <c r="O232" i="1"/>
  <c r="W77" i="1" l="1"/>
  <c r="Q237" i="1"/>
  <c r="D2" i="7" s="1"/>
  <c r="W69" i="1"/>
  <c r="P371" i="5"/>
  <c r="D4" i="7" s="1"/>
  <c r="O237" i="1"/>
  <c r="B2" i="7" s="1"/>
  <c r="W2" i="1"/>
  <c r="P243" i="4"/>
  <c r="C3" i="7" s="1"/>
  <c r="W205" i="1"/>
  <c r="W157" i="1"/>
  <c r="W149" i="1"/>
  <c r="W141" i="1"/>
  <c r="W133" i="1"/>
  <c r="W125" i="1"/>
  <c r="W117" i="1"/>
  <c r="W101" i="1"/>
  <c r="W93" i="1"/>
  <c r="W61" i="1"/>
  <c r="W37" i="1"/>
  <c r="W5" i="1"/>
  <c r="W219" i="1"/>
  <c r="W127" i="1"/>
  <c r="W87" i="1"/>
  <c r="W27" i="1"/>
  <c r="W220" i="1"/>
  <c r="W196" i="1"/>
  <c r="W180" i="1"/>
  <c r="W140" i="1"/>
  <c r="W84" i="1"/>
  <c r="W68" i="1"/>
  <c r="W52" i="1"/>
  <c r="W20" i="1"/>
  <c r="W167" i="1"/>
  <c r="W95" i="1"/>
  <c r="W19" i="1"/>
  <c r="W226" i="1"/>
  <c r="W134" i="1"/>
  <c r="W229" i="1"/>
  <c r="W221" i="1"/>
  <c r="W189" i="1"/>
  <c r="W181" i="1"/>
  <c r="W173" i="1"/>
  <c r="W165" i="1"/>
  <c r="W145" i="1"/>
  <c r="W105" i="1"/>
  <c r="W81" i="1"/>
  <c r="W65" i="1"/>
  <c r="W216" i="1"/>
  <c r="W200" i="1"/>
  <c r="W40" i="1"/>
  <c r="W206" i="1"/>
  <c r="W198" i="1"/>
  <c r="W190" i="1"/>
  <c r="W182" i="1"/>
  <c r="W174" i="1"/>
  <c r="W166" i="1"/>
  <c r="W158" i="1"/>
  <c r="W150" i="1"/>
  <c r="W142" i="1"/>
  <c r="W118" i="1"/>
  <c r="W110" i="1"/>
  <c r="W102" i="1"/>
  <c r="W94" i="1"/>
  <c r="W78" i="1"/>
  <c r="W70" i="1"/>
  <c r="W62" i="1"/>
  <c r="W54" i="1"/>
  <c r="W46" i="1"/>
  <c r="W38" i="1"/>
  <c r="W30" i="1"/>
  <c r="W14" i="1"/>
  <c r="W6" i="1"/>
  <c r="W63" i="1"/>
  <c r="W99" i="4"/>
  <c r="W23" i="4"/>
  <c r="W30" i="4"/>
  <c r="W197" i="4"/>
  <c r="W177" i="4"/>
  <c r="W73" i="4"/>
  <c r="W53" i="4"/>
  <c r="W17" i="4"/>
  <c r="W230" i="4"/>
  <c r="W36" i="4"/>
  <c r="W4" i="4"/>
  <c r="W190" i="4"/>
  <c r="W142" i="4"/>
  <c r="W126" i="4"/>
  <c r="W62" i="4"/>
  <c r="W46" i="4"/>
  <c r="W34" i="4"/>
  <c r="W209" i="4"/>
  <c r="W93" i="4"/>
  <c r="W21" i="4"/>
  <c r="W226" i="4"/>
  <c r="W160" i="4"/>
  <c r="W20" i="4"/>
  <c r="V337" i="5"/>
  <c r="V149" i="5"/>
  <c r="V179" i="5"/>
  <c r="V105" i="5"/>
  <c r="V91" i="5"/>
  <c r="V57" i="5"/>
  <c r="V183" i="5"/>
  <c r="V158" i="5"/>
  <c r="V42" i="5"/>
  <c r="V162" i="5"/>
  <c r="V164" i="5"/>
  <c r="V239" i="5"/>
  <c r="V320" i="5"/>
  <c r="V236" i="5"/>
  <c r="V276" i="5"/>
  <c r="V267" i="5"/>
  <c r="V97" i="5"/>
  <c r="V208" i="5"/>
  <c r="V343" i="5"/>
  <c r="V330" i="5"/>
  <c r="V182" i="5"/>
  <c r="V157" i="5"/>
  <c r="V34" i="5"/>
  <c r="V89" i="5"/>
  <c r="V195" i="5"/>
  <c r="V189" i="5"/>
  <c r="V180" i="5"/>
  <c r="V96" i="5"/>
  <c r="V168" i="5"/>
  <c r="V261" i="5"/>
  <c r="V104" i="5"/>
  <c r="V214" i="5"/>
  <c r="V60" i="5"/>
  <c r="V145" i="5"/>
  <c r="V69" i="5"/>
  <c r="V345" i="5"/>
  <c r="V297" i="5"/>
  <c r="V275" i="5"/>
  <c r="V303" i="5"/>
  <c r="V178" i="5"/>
  <c r="V132" i="5"/>
  <c r="V222" i="5"/>
  <c r="V52" i="5"/>
  <c r="V53" i="5"/>
  <c r="V30" i="5"/>
  <c r="V98" i="5"/>
  <c r="V161" i="5"/>
  <c r="V19" i="5"/>
  <c r="V259" i="5"/>
  <c r="Q371" i="5"/>
  <c r="E4" i="7" s="1"/>
  <c r="V212" i="5"/>
  <c r="V253" i="5"/>
  <c r="V273" i="5"/>
  <c r="V274" i="5"/>
  <c r="V93" i="5"/>
  <c r="V296" i="5"/>
  <c r="T243" i="4"/>
  <c r="G3" i="7" s="1"/>
  <c r="R237" i="1"/>
  <c r="E2" i="7" s="1"/>
  <c r="W53" i="1"/>
  <c r="W13" i="1"/>
  <c r="W175" i="1"/>
  <c r="W111" i="1"/>
  <c r="W7" i="1"/>
  <c r="W188" i="1"/>
  <c r="W164" i="1"/>
  <c r="W148" i="1"/>
  <c r="W124" i="1"/>
  <c r="W76" i="1"/>
  <c r="W60" i="1"/>
  <c r="W36" i="1"/>
  <c r="W4" i="1"/>
  <c r="W123" i="1"/>
  <c r="W43" i="1"/>
  <c r="W233" i="1"/>
  <c r="W218" i="1"/>
  <c r="W232" i="1"/>
  <c r="W169" i="1"/>
  <c r="W137" i="1"/>
  <c r="W73" i="1"/>
  <c r="W41" i="1"/>
  <c r="W33" i="1"/>
  <c r="W25" i="1"/>
  <c r="W17" i="1"/>
  <c r="W9" i="1"/>
  <c r="W32" i="1"/>
  <c r="W230" i="1"/>
  <c r="W211" i="1"/>
  <c r="W139" i="1"/>
  <c r="W119" i="1"/>
  <c r="W99" i="1"/>
  <c r="W79" i="1"/>
  <c r="W39" i="1"/>
  <c r="W15" i="1"/>
  <c r="W231" i="1"/>
  <c r="W208" i="1"/>
  <c r="W184" i="1"/>
  <c r="W168" i="1"/>
  <c r="W152" i="1"/>
  <c r="W144" i="1"/>
  <c r="W136" i="1"/>
  <c r="W128" i="1"/>
  <c r="W120" i="1"/>
  <c r="W104" i="1"/>
  <c r="W88" i="1"/>
  <c r="W80" i="1"/>
  <c r="W72" i="1"/>
  <c r="W64" i="1"/>
  <c r="W56" i="1"/>
  <c r="W28" i="1"/>
  <c r="W12" i="1"/>
  <c r="W227" i="1"/>
  <c r="W207" i="1"/>
  <c r="W159" i="1"/>
  <c r="W107" i="1"/>
  <c r="W31" i="1"/>
  <c r="W236" i="1"/>
  <c r="W222" i="1"/>
  <c r="W210" i="1"/>
  <c r="W170" i="1"/>
  <c r="W146" i="1"/>
  <c r="W138" i="1"/>
  <c r="W122" i="1"/>
  <c r="W114" i="1"/>
  <c r="W90" i="1"/>
  <c r="W66" i="1"/>
  <c r="W58" i="1"/>
  <c r="W50" i="1"/>
  <c r="P237" i="1"/>
  <c r="C2" i="7" s="1"/>
  <c r="W215" i="1"/>
  <c r="W191" i="1"/>
  <c r="W143" i="1"/>
  <c r="W91" i="1"/>
  <c r="W11" i="1"/>
  <c r="W187" i="4"/>
  <c r="W147" i="4"/>
  <c r="W75" i="4"/>
  <c r="W43" i="4"/>
  <c r="W129" i="4"/>
  <c r="W81" i="4"/>
  <c r="W65" i="4"/>
  <c r="W33" i="4"/>
  <c r="W132" i="4"/>
  <c r="W32" i="4"/>
  <c r="W16" i="4"/>
  <c r="W174" i="4"/>
  <c r="W110" i="4"/>
  <c r="W78" i="4"/>
  <c r="W2" i="4"/>
  <c r="O243" i="4"/>
  <c r="B3" i="7" s="1"/>
  <c r="W64" i="4"/>
  <c r="Q243" i="4"/>
  <c r="D3" i="7" s="1"/>
  <c r="V35" i="5"/>
  <c r="V134" i="5"/>
  <c r="V270" i="5"/>
  <c r="V353" i="5"/>
  <c r="V237" i="5"/>
  <c r="V112" i="5"/>
  <c r="V175" i="5"/>
  <c r="V202" i="5"/>
  <c r="V225" i="5"/>
  <c r="V143" i="5"/>
  <c r="V312" i="5"/>
  <c r="V313" i="5"/>
  <c r="V324" i="5"/>
  <c r="V166" i="5"/>
  <c r="V48" i="5"/>
  <c r="V108" i="5"/>
  <c r="V123" i="5"/>
  <c r="V256" i="5"/>
  <c r="V298" i="5"/>
  <c r="V115" i="5"/>
  <c r="V311" i="5"/>
  <c r="V334" i="5"/>
  <c r="V54" i="5"/>
  <c r="V56" i="5"/>
  <c r="V122" i="5"/>
  <c r="V308" i="5"/>
  <c r="V111" i="5"/>
  <c r="V82" i="5"/>
  <c r="V188" i="5"/>
  <c r="V39" i="5"/>
  <c r="V106" i="5"/>
  <c r="V95" i="5"/>
  <c r="V43" i="5"/>
  <c r="V6" i="5"/>
  <c r="V238" i="5"/>
  <c r="V254" i="5"/>
  <c r="V80" i="5"/>
  <c r="V117" i="5"/>
  <c r="V40" i="5"/>
  <c r="V317" i="5"/>
  <c r="V36" i="5"/>
  <c r="V288" i="5"/>
  <c r="V177" i="5"/>
  <c r="V156" i="5"/>
  <c r="V341" i="5"/>
  <c r="V209" i="5"/>
  <c r="V194" i="5"/>
  <c r="V163" i="5"/>
  <c r="V62" i="5"/>
  <c r="V307" i="5"/>
  <c r="V174" i="5"/>
  <c r="V78" i="5"/>
  <c r="V75" i="5"/>
  <c r="V172" i="5"/>
  <c r="V72" i="5"/>
  <c r="V133" i="5"/>
  <c r="V101" i="5"/>
  <c r="V20" i="5"/>
  <c r="O371" i="5"/>
  <c r="C4" i="7" s="1"/>
  <c r="V2" i="5"/>
  <c r="V45" i="5"/>
  <c r="V66" i="5"/>
  <c r="V26" i="5"/>
  <c r="V55" i="5"/>
  <c r="V148" i="5"/>
  <c r="V31" i="5"/>
  <c r="V221" i="5"/>
  <c r="V204" i="5"/>
  <c r="V16" i="5"/>
  <c r="V318" i="5"/>
  <c r="V47" i="5"/>
  <c r="V165" i="5"/>
  <c r="V245" i="5"/>
  <c r="V321" i="5"/>
  <c r="V291" i="5"/>
  <c r="V192" i="5"/>
  <c r="V50" i="5"/>
  <c r="V37" i="5"/>
  <c r="J5" i="7"/>
  <c r="V243" i="4"/>
  <c r="I3" i="7" s="1"/>
  <c r="V237" i="1"/>
  <c r="I2" i="7" s="1"/>
  <c r="R243" i="4"/>
  <c r="E3" i="7" s="1"/>
  <c r="R371" i="5"/>
  <c r="F4" i="7" s="1"/>
  <c r="S237" i="1"/>
  <c r="F2" i="7" s="1"/>
  <c r="W223" i="1"/>
  <c r="W203" i="1"/>
  <c r="W183" i="1"/>
  <c r="W155" i="1"/>
  <c r="W131" i="1"/>
  <c r="W47" i="1"/>
  <c r="W23" i="1"/>
  <c r="W113" i="4"/>
  <c r="W196" i="4"/>
  <c r="W206" i="4"/>
  <c r="W158" i="4"/>
  <c r="W193" i="4"/>
  <c r="V76" i="5"/>
  <c r="V65" i="5"/>
  <c r="V196" i="5"/>
  <c r="V152" i="5"/>
  <c r="V258" i="5"/>
  <c r="V159" i="5"/>
  <c r="V127" i="5"/>
  <c r="V292" i="5"/>
  <c r="V169" i="5"/>
  <c r="V155" i="5"/>
  <c r="V114" i="5"/>
  <c r="V100" i="5"/>
  <c r="V262" i="5"/>
  <c r="V252" i="5"/>
  <c r="V147" i="5"/>
  <c r="V4" i="5"/>
  <c r="V84" i="5"/>
  <c r="V5" i="5"/>
  <c r="V289" i="5"/>
  <c r="V17" i="5"/>
  <c r="V200" i="5"/>
  <c r="V279" i="5"/>
  <c r="V338" i="5"/>
  <c r="V140" i="5"/>
  <c r="V211" i="5"/>
  <c r="V235" i="5"/>
  <c r="V186" i="5"/>
  <c r="V349" i="5"/>
  <c r="V361" i="5"/>
  <c r="V32" i="5"/>
  <c r="V339" i="5"/>
  <c r="V187" i="5"/>
  <c r="V110" i="5"/>
  <c r="V293" i="5"/>
  <c r="V213" i="5"/>
  <c r="V319" i="5"/>
  <c r="V86" i="5"/>
  <c r="V201" i="5"/>
  <c r="V266" i="5"/>
  <c r="V216" i="5"/>
  <c r="U371" i="5"/>
  <c r="I4" i="7" s="1"/>
  <c r="V85" i="5"/>
  <c r="V282" i="5"/>
  <c r="V184" i="5"/>
  <c r="V87" i="5"/>
  <c r="V170" i="5"/>
  <c r="V138" i="5"/>
  <c r="V33" i="5"/>
  <c r="V316" i="5"/>
  <c r="V59" i="5"/>
  <c r="V3" i="5"/>
  <c r="V332" i="5"/>
  <c r="V137" i="5"/>
  <c r="V234" i="5"/>
  <c r="V309" i="5"/>
  <c r="V315" i="5"/>
  <c r="V360" i="5"/>
  <c r="V181" i="5"/>
  <c r="S243" i="4"/>
  <c r="F3" i="7" s="1"/>
  <c r="S371" i="5"/>
  <c r="G4" i="7" s="1"/>
  <c r="T237" i="1"/>
  <c r="G2" i="7" s="1"/>
  <c r="G6" i="7" s="1"/>
  <c r="U56" i="6"/>
  <c r="U364" i="6" s="1"/>
  <c r="W199" i="4"/>
  <c r="W123" i="4"/>
  <c r="W103" i="4"/>
  <c r="W67" i="4"/>
  <c r="W59" i="4"/>
  <c r="W10" i="4"/>
  <c r="W231" i="4"/>
  <c r="W189" i="4"/>
  <c r="W169" i="4"/>
  <c r="W149" i="4"/>
  <c r="W101" i="4"/>
  <c r="W212" i="4"/>
  <c r="W60" i="4"/>
  <c r="W236" i="4"/>
  <c r="W224" i="4"/>
  <c r="W210" i="4"/>
  <c r="W186" i="4"/>
  <c r="W138" i="4"/>
  <c r="W122" i="4"/>
  <c r="W98" i="4"/>
  <c r="W90" i="4"/>
  <c r="W58" i="4"/>
  <c r="W26" i="4"/>
  <c r="W173" i="4"/>
  <c r="W141" i="4"/>
  <c r="W85" i="4"/>
  <c r="W61" i="4"/>
  <c r="W29" i="4"/>
  <c r="W13" i="4"/>
  <c r="W188" i="4"/>
  <c r="W128" i="4"/>
  <c r="W84" i="4"/>
  <c r="W40" i="4"/>
  <c r="W12" i="4"/>
  <c r="W135" i="4"/>
  <c r="W7" i="4"/>
  <c r="W233" i="4"/>
  <c r="W216" i="4"/>
  <c r="W183" i="4"/>
  <c r="W167" i="4"/>
  <c r="W143" i="4"/>
  <c r="W119" i="4"/>
  <c r="W111" i="4"/>
  <c r="W83" i="4"/>
  <c r="W55" i="4"/>
  <c r="W39" i="4"/>
  <c r="W19" i="4"/>
  <c r="W38" i="4"/>
  <c r="W22" i="4"/>
  <c r="W205" i="4"/>
  <c r="W165" i="4"/>
  <c r="W121" i="4"/>
  <c r="W57" i="4"/>
  <c r="W45" i="4"/>
  <c r="W25" i="4"/>
  <c r="W9" i="4"/>
  <c r="W204" i="4"/>
  <c r="W144" i="4"/>
  <c r="W124" i="4"/>
  <c r="W108" i="4"/>
  <c r="W80" i="4"/>
  <c r="W56" i="4"/>
  <c r="W232" i="4"/>
  <c r="W220" i="4"/>
  <c r="W198" i="4"/>
  <c r="W170" i="4"/>
  <c r="W162" i="4"/>
  <c r="W150" i="4"/>
  <c r="W130" i="4"/>
  <c r="W118" i="4"/>
  <c r="W94" i="4"/>
  <c r="W86" i="4"/>
  <c r="W54" i="4"/>
  <c r="W42" i="4"/>
  <c r="W201" i="4"/>
  <c r="W161" i="4"/>
  <c r="W133" i="4"/>
  <c r="W117" i="4"/>
  <c r="W5" i="4"/>
  <c r="W148" i="4"/>
  <c r="W52" i="4"/>
  <c r="W207" i="4"/>
  <c r="W95" i="4"/>
  <c r="W191" i="4"/>
  <c r="W163" i="4"/>
  <c r="W151" i="4"/>
  <c r="W139" i="4"/>
  <c r="W127" i="4"/>
  <c r="W107" i="4"/>
  <c r="W87" i="4"/>
  <c r="W79" i="4"/>
  <c r="W71" i="4"/>
  <c r="W63" i="4"/>
  <c r="W27" i="4"/>
  <c r="W3" i="4"/>
  <c r="W6" i="4"/>
  <c r="W223" i="4"/>
  <c r="W181" i="4"/>
  <c r="W137" i="4"/>
  <c r="W89" i="4"/>
  <c r="W37" i="4"/>
  <c r="W238" i="4"/>
  <c r="W180" i="4"/>
  <c r="W156" i="4"/>
  <c r="W140" i="4"/>
  <c r="W120" i="4"/>
  <c r="W100" i="4"/>
  <c r="W68" i="4"/>
  <c r="W44" i="4"/>
  <c r="W24" i="4"/>
  <c r="W228" i="4"/>
  <c r="W194" i="4"/>
  <c r="W182" i="4"/>
  <c r="W146" i="4"/>
  <c r="W134" i="4"/>
  <c r="W114" i="4"/>
  <c r="W106" i="4"/>
  <c r="W82" i="4"/>
  <c r="W74" i="4"/>
  <c r="W66" i="4"/>
  <c r="W14" i="4"/>
  <c r="W219" i="4"/>
  <c r="W125" i="4"/>
  <c r="W105" i="4"/>
  <c r="W77" i="4"/>
  <c r="W41" i="4"/>
  <c r="W208" i="4"/>
  <c r="W168" i="4"/>
  <c r="W104" i="4"/>
  <c r="W72" i="4"/>
  <c r="W28" i="4"/>
  <c r="W239" i="4"/>
  <c r="W241" i="4"/>
  <c r="J3" i="7" l="1"/>
  <c r="I6" i="7"/>
  <c r="C6" i="7"/>
  <c r="F6" i="7"/>
  <c r="V371" i="5"/>
  <c r="W237" i="1"/>
  <c r="D6" i="7"/>
  <c r="J4" i="7"/>
  <c r="E6" i="7"/>
  <c r="B6" i="7"/>
  <c r="J2" i="7"/>
  <c r="W243" i="4"/>
  <c r="J6" i="7" l="1"/>
</calcChain>
</file>

<file path=xl/sharedStrings.xml><?xml version="1.0" encoding="utf-8"?>
<sst xmlns="http://schemas.openxmlformats.org/spreadsheetml/2006/main" count="4925" uniqueCount="1417">
  <si>
    <t>Application Number</t>
  </si>
  <si>
    <t>Initial Payment(s)</t>
  </si>
  <si>
    <t>One-Time Payment(s)</t>
  </si>
  <si>
    <t>Incentive Amount</t>
  </si>
  <si>
    <t>Total System Cost</t>
  </si>
  <si>
    <t>Host Customer Sector</t>
  </si>
  <si>
    <t>RMP-00005</t>
  </si>
  <si>
    <t>Residential</t>
  </si>
  <si>
    <t>RMP-00009</t>
  </si>
  <si>
    <t>Small Non-Residential</t>
  </si>
  <si>
    <t>West Valley City</t>
  </si>
  <si>
    <t>Salt Lake</t>
  </si>
  <si>
    <t>RMP-00015</t>
  </si>
  <si>
    <t>Salt Lake City</t>
  </si>
  <si>
    <t>RMP-00029</t>
  </si>
  <si>
    <t>RMP-00031</t>
  </si>
  <si>
    <t>RMP-00032</t>
  </si>
  <si>
    <t>Riverton</t>
  </si>
  <si>
    <t>RMP-00036</t>
  </si>
  <si>
    <t>RMP-00037</t>
  </si>
  <si>
    <t>Lake Point</t>
  </si>
  <si>
    <t>Tooele</t>
  </si>
  <si>
    <t>RMP-00047</t>
  </si>
  <si>
    <t>Cedar City</t>
  </si>
  <si>
    <t>Iron</t>
  </si>
  <si>
    <t>RMP-00048</t>
  </si>
  <si>
    <t>RMP-00065</t>
  </si>
  <si>
    <t>RMP-00534</t>
  </si>
  <si>
    <t>West Jordan</t>
  </si>
  <si>
    <t>RMP-00056</t>
  </si>
  <si>
    <t>Park City</t>
  </si>
  <si>
    <t>Summit</t>
  </si>
  <si>
    <t>RMP-00197</t>
  </si>
  <si>
    <t>RMP-00085</t>
  </si>
  <si>
    <t>RMP-00086</t>
  </si>
  <si>
    <t>Sandy</t>
  </si>
  <si>
    <t>RMP-00087</t>
  </si>
  <si>
    <t>RMP-00095</t>
  </si>
  <si>
    <t>Herriman</t>
  </si>
  <si>
    <t>RMP-00136</t>
  </si>
  <si>
    <t>RMP-00137</t>
  </si>
  <si>
    <t>Large Non-Residential</t>
  </si>
  <si>
    <t>RMP-00096</t>
  </si>
  <si>
    <t>Wasatch</t>
  </si>
  <si>
    <t>RMP-00099</t>
  </si>
  <si>
    <t>RMP-00103</t>
  </si>
  <si>
    <t>RMP-00105</t>
  </si>
  <si>
    <t>Wanship</t>
  </si>
  <si>
    <t>RMP-00180</t>
  </si>
  <si>
    <t>RMP-00199</t>
  </si>
  <si>
    <t>Ogden</t>
  </si>
  <si>
    <t>Weber</t>
  </si>
  <si>
    <t>RMP-00306</t>
  </si>
  <si>
    <t>Roy</t>
  </si>
  <si>
    <t>RMP-00154</t>
  </si>
  <si>
    <t>RMP-00149</t>
  </si>
  <si>
    <t>RMP-00150</t>
  </si>
  <si>
    <t>RMP-00162</t>
  </si>
  <si>
    <t>RMP-00208</t>
  </si>
  <si>
    <t>RMP-00171</t>
  </si>
  <si>
    <t>RMP-00169</t>
  </si>
  <si>
    <t>RMP-00186</t>
  </si>
  <si>
    <t>Marriott-Slaterville City</t>
  </si>
  <si>
    <t>RMP-00184</t>
  </si>
  <si>
    <t>RMP-00192</t>
  </si>
  <si>
    <t>RMP-00202</t>
  </si>
  <si>
    <t>Davis</t>
  </si>
  <si>
    <t>South Jordan</t>
  </si>
  <si>
    <t>RMP-00316</t>
  </si>
  <si>
    <t>RMP-00212</t>
  </si>
  <si>
    <t>RMP-00247</t>
  </si>
  <si>
    <t>Ivins</t>
  </si>
  <si>
    <t>Washington</t>
  </si>
  <si>
    <t>RMP-00227</t>
  </si>
  <si>
    <t>RMP-00233</t>
  </si>
  <si>
    <t>RMP-00238</t>
  </si>
  <si>
    <t>Dammeron Valley</t>
  </si>
  <si>
    <t>RMP-00236</t>
  </si>
  <si>
    <t>RMP-00242</t>
  </si>
  <si>
    <t>Erda</t>
  </si>
  <si>
    <t>RMP-00245</t>
  </si>
  <si>
    <t>Smithfield</t>
  </si>
  <si>
    <t>Cache</t>
  </si>
  <si>
    <t>RMP-00254</t>
  </si>
  <si>
    <t>Orem</t>
  </si>
  <si>
    <t>Utah</t>
  </si>
  <si>
    <t>RMP-00278</t>
  </si>
  <si>
    <t>RMP-00304</t>
  </si>
  <si>
    <t>RMP-00386</t>
  </si>
  <si>
    <t>Taylorsville</t>
  </si>
  <si>
    <t>RMP-00318</t>
  </si>
  <si>
    <t>RMP-00319</t>
  </si>
  <si>
    <t>RMP-00396</t>
  </si>
  <si>
    <t>RMP-00321</t>
  </si>
  <si>
    <t>Pleasant view</t>
  </si>
  <si>
    <t>RMP-00323</t>
  </si>
  <si>
    <t>RMP-00324</t>
  </si>
  <si>
    <t>RMP-00325</t>
  </si>
  <si>
    <t>RMP-00328</t>
  </si>
  <si>
    <t>RMP-00330</t>
  </si>
  <si>
    <t>RMP-00400</t>
  </si>
  <si>
    <t>RMP-00401</t>
  </si>
  <si>
    <t>RMP-00402</t>
  </si>
  <si>
    <t>RMP-00340</t>
  </si>
  <si>
    <t>RMP-00358</t>
  </si>
  <si>
    <t>Huntsville</t>
  </si>
  <si>
    <t>RMP-00363</t>
  </si>
  <si>
    <t>Moab</t>
  </si>
  <si>
    <t>Grand</t>
  </si>
  <si>
    <t>RMP-00404</t>
  </si>
  <si>
    <t>Summit County</t>
  </si>
  <si>
    <t>RMP-00408</t>
  </si>
  <si>
    <t>RMP-00410</t>
  </si>
  <si>
    <t>RMP-00415</t>
  </si>
  <si>
    <t>Alpine</t>
  </si>
  <si>
    <t>RMP-00413</t>
  </si>
  <si>
    <t>RMP-00433</t>
  </si>
  <si>
    <t>RMP-00441</t>
  </si>
  <si>
    <t>North Salt Lake</t>
  </si>
  <si>
    <t>RMP-00445</t>
  </si>
  <si>
    <t>Kearns</t>
  </si>
  <si>
    <t>RMP-00451</t>
  </si>
  <si>
    <t>RMP-00460</t>
  </si>
  <si>
    <t>RMP-00464</t>
  </si>
  <si>
    <t>Farmington</t>
  </si>
  <si>
    <t>RMP-00478</t>
  </si>
  <si>
    <t>Draper</t>
  </si>
  <si>
    <t>RMP-00677</t>
  </si>
  <si>
    <t>American Fork</t>
  </si>
  <si>
    <t>RMP-00488</t>
  </si>
  <si>
    <t>Cottonwood Heights</t>
  </si>
  <si>
    <t>RMP-00489</t>
  </si>
  <si>
    <t>RMP-00501</t>
  </si>
  <si>
    <t>RMP-00491</t>
  </si>
  <si>
    <t>Santaquin</t>
  </si>
  <si>
    <t>RMP-00659</t>
  </si>
  <si>
    <t>RMP-00495</t>
  </si>
  <si>
    <t>RMP-00494</t>
  </si>
  <si>
    <t>RMP-00502</t>
  </si>
  <si>
    <t>RMP-00506</t>
  </si>
  <si>
    <t>RMP-00510</t>
  </si>
  <si>
    <t>RMP-00515</t>
  </si>
  <si>
    <t>RMP-00524</t>
  </si>
  <si>
    <t>RMP-00531</t>
  </si>
  <si>
    <t>RMP-00535</t>
  </si>
  <si>
    <t>RMP-00541</t>
  </si>
  <si>
    <t>RMP-00543</t>
  </si>
  <si>
    <t>RMP-00545</t>
  </si>
  <si>
    <t>RMP-00547</t>
  </si>
  <si>
    <t>RMP-00559</t>
  </si>
  <si>
    <t>Kamas</t>
  </si>
  <si>
    <t>RMP-00561</t>
  </si>
  <si>
    <t>RMP-00564</t>
  </si>
  <si>
    <t>RMP-00567</t>
  </si>
  <si>
    <t>RMP-00650</t>
  </si>
  <si>
    <t>RMP-00582</t>
  </si>
  <si>
    <t>RMP-00719</t>
  </si>
  <si>
    <t>RMP-00589</t>
  </si>
  <si>
    <t>RMP-00590</t>
  </si>
  <si>
    <t>RMP-00595</t>
  </si>
  <si>
    <t>RMP-00603</t>
  </si>
  <si>
    <t>RMP-00608</t>
  </si>
  <si>
    <t>RMP-00611</t>
  </si>
  <si>
    <t>RMP-00612</t>
  </si>
  <si>
    <t>RMP-00613</t>
  </si>
  <si>
    <t>RMP-00617</t>
  </si>
  <si>
    <t>RMP-00618</t>
  </si>
  <si>
    <t>RMP-01219</t>
  </si>
  <si>
    <t>RMP-00630</t>
  </si>
  <si>
    <t>RMP-00642</t>
  </si>
  <si>
    <t>RMP-00649</t>
  </si>
  <si>
    <t>Layton</t>
  </si>
  <si>
    <t>RMP-00658</t>
  </si>
  <si>
    <t>RMP-00648</t>
  </si>
  <si>
    <t>RMP-00695</t>
  </si>
  <si>
    <t>Holladay</t>
  </si>
  <si>
    <t>RMP-00688</t>
  </si>
  <si>
    <t>RMP-00696</t>
  </si>
  <si>
    <t>RMP-00704</t>
  </si>
  <si>
    <t>RMP-00716</t>
  </si>
  <si>
    <t>Virgin</t>
  </si>
  <si>
    <t>RMP-00728</t>
  </si>
  <si>
    <t>RMP-00729</t>
  </si>
  <si>
    <t>RMP-00735</t>
  </si>
  <si>
    <t>RMP-00741</t>
  </si>
  <si>
    <t>RMP-00743</t>
  </si>
  <si>
    <t>Clinton</t>
  </si>
  <si>
    <t>RMP-00773</t>
  </si>
  <si>
    <t>RMP-00758</t>
  </si>
  <si>
    <t>Centerville</t>
  </si>
  <si>
    <t>RMP-01080</t>
  </si>
  <si>
    <t>RMP-00755</t>
  </si>
  <si>
    <t>RMP-00781</t>
  </si>
  <si>
    <t>RMP-00795</t>
  </si>
  <si>
    <t>RMP-00804</t>
  </si>
  <si>
    <t>RMP-00805</t>
  </si>
  <si>
    <t>RMP-00818</t>
  </si>
  <si>
    <t>RMP-00819</t>
  </si>
  <si>
    <t>Castle Valley</t>
  </si>
  <si>
    <t>RMP-00829</t>
  </si>
  <si>
    <t>RMP-00830</t>
  </si>
  <si>
    <t>Mona</t>
  </si>
  <si>
    <t>Juab</t>
  </si>
  <si>
    <t>RMP-00848</t>
  </si>
  <si>
    <t>Bluffdale</t>
  </si>
  <si>
    <t>RMP-00866</t>
  </si>
  <si>
    <t>South Weber</t>
  </si>
  <si>
    <t>RMP-00871</t>
  </si>
  <si>
    <t>RMP-00884</t>
  </si>
  <si>
    <t>RMP-00908</t>
  </si>
  <si>
    <t>RMP-00912</t>
  </si>
  <si>
    <t>Snyderville</t>
  </si>
  <si>
    <t>RMP-00916</t>
  </si>
  <si>
    <t>RMP-00921</t>
  </si>
  <si>
    <t>RMP-01177</t>
  </si>
  <si>
    <t>RMP-00948</t>
  </si>
  <si>
    <t>RMP-00953</t>
  </si>
  <si>
    <t>RMP-00967</t>
  </si>
  <si>
    <t>RMP-00988</t>
  </si>
  <si>
    <t>RMP-00985</t>
  </si>
  <si>
    <t>RMP-00989</t>
  </si>
  <si>
    <t>RMP-00997</t>
  </si>
  <si>
    <t>RMP-01001</t>
  </si>
  <si>
    <t>RMP-01002</t>
  </si>
  <si>
    <t>RMP-01011</t>
  </si>
  <si>
    <t>RMP-01012</t>
  </si>
  <si>
    <t>Washington Terrace</t>
  </si>
  <si>
    <t>RMP-01007</t>
  </si>
  <si>
    <t>RMP-01028</t>
  </si>
  <si>
    <t>RMP-01017</t>
  </si>
  <si>
    <t>RMP-01024</t>
  </si>
  <si>
    <t>RMP-01026</t>
  </si>
  <si>
    <t>RMP-01222</t>
  </si>
  <si>
    <t>RMP-01058</t>
  </si>
  <si>
    <t>RMP-01044</t>
  </si>
  <si>
    <t>RMP-01056</t>
  </si>
  <si>
    <t>RMP-01221</t>
  </si>
  <si>
    <t>RMP-01061</t>
  </si>
  <si>
    <t>Rush Valley</t>
  </si>
  <si>
    <t>RMP-01067</t>
  </si>
  <si>
    <t>RMP-01062</t>
  </si>
  <si>
    <t>RMP-01077</t>
  </si>
  <si>
    <t>RMP-01090</t>
  </si>
  <si>
    <t>Vernon</t>
  </si>
  <si>
    <t>RMP-01094</t>
  </si>
  <si>
    <t>RMP-01225</t>
  </si>
  <si>
    <t>RMP-01129</t>
  </si>
  <si>
    <t>Midvale</t>
  </si>
  <si>
    <t>RMP-01152</t>
  </si>
  <si>
    <t>RMP-01143</t>
  </si>
  <si>
    <t>RMP-01158</t>
  </si>
  <si>
    <t>RMP-01173</t>
  </si>
  <si>
    <t>RMP-01253</t>
  </si>
  <si>
    <t>RMP-01226</t>
  </si>
  <si>
    <t>RMP-01198</t>
  </si>
  <si>
    <t>RMP-01228</t>
  </si>
  <si>
    <t>RMP-01237</t>
  </si>
  <si>
    <t>RMP-01234</t>
  </si>
  <si>
    <t>RMP-01260</t>
  </si>
  <si>
    <t>RMP-01279</t>
  </si>
  <si>
    <t>RMP-01301</t>
  </si>
  <si>
    <t>RMP-01278</t>
  </si>
  <si>
    <t>RMP-01277</t>
  </si>
  <si>
    <t>RMP-01285</t>
  </si>
  <si>
    <t>Lindon</t>
  </si>
  <si>
    <t>RMP-01371</t>
  </si>
  <si>
    <t>RMP-01315</t>
  </si>
  <si>
    <t>RMP-01318</t>
  </si>
  <si>
    <t>RMP-01325</t>
  </si>
  <si>
    <t>Fruit Heights</t>
  </si>
  <si>
    <t>RMP-01349</t>
  </si>
  <si>
    <t>Farr West</t>
  </si>
  <si>
    <t>RMP-01361</t>
  </si>
  <si>
    <t>Redmond</t>
  </si>
  <si>
    <t>Sevier</t>
  </si>
  <si>
    <t>RMP-01369</t>
  </si>
  <si>
    <t>RMP-01381</t>
  </si>
  <si>
    <t>RMP-01406</t>
  </si>
  <si>
    <t>RMP-01395</t>
  </si>
  <si>
    <t>RMP-01399</t>
  </si>
  <si>
    <t>RMP-01396</t>
  </si>
  <si>
    <t>RMP-01402</t>
  </si>
  <si>
    <t>Sanpete</t>
  </si>
  <si>
    <t>RMP-01419</t>
  </si>
  <si>
    <t>RMP-01428</t>
  </si>
  <si>
    <t>RMP-01423</t>
  </si>
  <si>
    <t>RMP-01422</t>
  </si>
  <si>
    <t>RMP-01433</t>
  </si>
  <si>
    <t>RMP-10009</t>
  </si>
  <si>
    <t>RMP-10114</t>
  </si>
  <si>
    <t>RMP-10115</t>
  </si>
  <si>
    <t>RMP-10216</t>
  </si>
  <si>
    <t>RMP-10280</t>
  </si>
  <si>
    <t>RMP-10358</t>
  </si>
  <si>
    <t>Highland</t>
  </si>
  <si>
    <t>RMP-10398</t>
  </si>
  <si>
    <t>RMP-10465</t>
  </si>
  <si>
    <t>RMP-10575</t>
  </si>
  <si>
    <t>RMP-10713</t>
  </si>
  <si>
    <t>RMP-11600</t>
  </si>
  <si>
    <t>West Valley</t>
  </si>
  <si>
    <t>RMP-11663</t>
  </si>
  <si>
    <t>West Point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</si>
  <si>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</si>
  <si>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</si>
  <si>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</si>
  <si>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</si>
  <si>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</si>
  <si>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Wasatch County</t>
  </si>
  <si>
    <t>RMP-00163</t>
  </si>
  <si>
    <t>RMP-00110</t>
  </si>
  <si>
    <t>RMP-00130</t>
  </si>
  <si>
    <t>RMP-00979</t>
  </si>
  <si>
    <t>RMP-00431</t>
  </si>
  <si>
    <t>RMP-00546</t>
  </si>
  <si>
    <t>Milford</t>
  </si>
  <si>
    <t>Beaver</t>
  </si>
  <si>
    <t>RMP-01384</t>
  </si>
  <si>
    <t>RMP-01382</t>
  </si>
  <si>
    <t>RMP-01386</t>
  </si>
  <si>
    <t>RMP-01398</t>
  </si>
  <si>
    <t>RMP-01403</t>
  </si>
  <si>
    <t>RMP-01424</t>
  </si>
  <si>
    <t>RMP-01430</t>
  </si>
  <si>
    <t>Incentive Payment Date</t>
  </si>
  <si>
    <t>RMP-10003</t>
  </si>
  <si>
    <t>RMP-10030</t>
  </si>
  <si>
    <t>Magna</t>
  </si>
  <si>
    <t>RMP-10023</t>
  </si>
  <si>
    <t>RMP-10028</t>
  </si>
  <si>
    <t>RMP-10061</t>
  </si>
  <si>
    <t>RMP-10064</t>
  </si>
  <si>
    <t>RMP-10106</t>
  </si>
  <si>
    <t>Pleasant View</t>
  </si>
  <si>
    <t>RMP-10284</t>
  </si>
  <si>
    <t>RMP-10119</t>
  </si>
  <si>
    <t>Uintah</t>
  </si>
  <si>
    <t>RMP-10150</t>
  </si>
  <si>
    <t>RMP-10152</t>
  </si>
  <si>
    <t>RMP-10126</t>
  </si>
  <si>
    <t>RMP-10151</t>
  </si>
  <si>
    <t>Park CIty</t>
  </si>
  <si>
    <t>RMP-10275</t>
  </si>
  <si>
    <t>LEEDS</t>
  </si>
  <si>
    <t>RMP-10169</t>
  </si>
  <si>
    <t>RMP-10206</t>
  </si>
  <si>
    <t>RMP-10209</t>
  </si>
  <si>
    <t>RMP-10213</t>
  </si>
  <si>
    <t>RMP-10278</t>
  </si>
  <si>
    <t>RMP-10269</t>
  </si>
  <si>
    <t>RMP-10328</t>
  </si>
  <si>
    <t>Saratoga Springs</t>
  </si>
  <si>
    <t>RMP-10988</t>
  </si>
  <si>
    <t>RMP-10345</t>
  </si>
  <si>
    <t>Stansbury Park</t>
  </si>
  <si>
    <t>RMP-10361</t>
  </si>
  <si>
    <t>RMP-10365</t>
  </si>
  <si>
    <t>Woods Cross</t>
  </si>
  <si>
    <t>RMP-10410</t>
  </si>
  <si>
    <t>RMP-10412</t>
  </si>
  <si>
    <t>RMP-10420</t>
  </si>
  <si>
    <t>RMP-10444</t>
  </si>
  <si>
    <t>Tremonton</t>
  </si>
  <si>
    <t>Box Elder</t>
  </si>
  <si>
    <t>RMP-10468</t>
  </si>
  <si>
    <t>RMP-10475</t>
  </si>
  <si>
    <t>RMP-11031</t>
  </si>
  <si>
    <t>RMP-10821</t>
  </si>
  <si>
    <t>RMP-10500</t>
  </si>
  <si>
    <t>RMP-10508</t>
  </si>
  <si>
    <t>Rockville</t>
  </si>
  <si>
    <t>RMP-10556</t>
  </si>
  <si>
    <t>South Salt Lake</t>
  </si>
  <si>
    <t>RMP-10559</t>
  </si>
  <si>
    <t>RMP-10593</t>
  </si>
  <si>
    <t>RMP-10639</t>
  </si>
  <si>
    <t>RMP-10658</t>
  </si>
  <si>
    <t>RMP-10681</t>
  </si>
  <si>
    <t>RMP-10677</t>
  </si>
  <si>
    <t>RMP-10734</t>
  </si>
  <si>
    <t>RMP-10899</t>
  </si>
  <si>
    <t>RMP-10748</t>
  </si>
  <si>
    <t>RMP-10781</t>
  </si>
  <si>
    <t>RMP-10786</t>
  </si>
  <si>
    <t>Brigham City</t>
  </si>
  <si>
    <t>RMP-10797</t>
  </si>
  <si>
    <t>RMP-10833</t>
  </si>
  <si>
    <t>RMP-10852</t>
  </si>
  <si>
    <t>RMP-10867</t>
  </si>
  <si>
    <t>Pleasant Grove</t>
  </si>
  <si>
    <t>RMP-10870</t>
  </si>
  <si>
    <t>kaysville</t>
  </si>
  <si>
    <t>RMP-10910</t>
  </si>
  <si>
    <t>RMP-10946</t>
  </si>
  <si>
    <t>RMP-10973</t>
  </si>
  <si>
    <t>RMP-11225</t>
  </si>
  <si>
    <t>RMP-11064</t>
  </si>
  <si>
    <t>RMP-11120</t>
  </si>
  <si>
    <t>RMP-11154</t>
  </si>
  <si>
    <t>RMP-11200</t>
  </si>
  <si>
    <t>RMP-11238</t>
  </si>
  <si>
    <t>RMP-11303</t>
  </si>
  <si>
    <t>RMP-11335</t>
  </si>
  <si>
    <t>RMP-11394</t>
  </si>
  <si>
    <t>RMP-11427</t>
  </si>
  <si>
    <t>RMP-11429</t>
  </si>
  <si>
    <t>RMP-11591</t>
  </si>
  <si>
    <t>RMP-11608</t>
  </si>
  <si>
    <t>RMP-11723</t>
  </si>
  <si>
    <t>Murray</t>
  </si>
  <si>
    <t>RMP-11745</t>
  </si>
  <si>
    <t>Logan</t>
  </si>
  <si>
    <t>RMP-11779</t>
  </si>
  <si>
    <t>RMP-11892</t>
  </si>
  <si>
    <t>Mountain Green</t>
  </si>
  <si>
    <t>Morgan</t>
  </si>
  <si>
    <t>RMP-11884</t>
  </si>
  <si>
    <t>RMP-11920</t>
  </si>
  <si>
    <t>RMP-11939</t>
  </si>
  <si>
    <t>RMP-11971</t>
  </si>
  <si>
    <t>RMP-12023</t>
  </si>
  <si>
    <t>farmington</t>
  </si>
  <si>
    <t>RMP-12030</t>
  </si>
  <si>
    <t>RMP-12061</t>
  </si>
  <si>
    <t>RMP-12079</t>
  </si>
  <si>
    <t>RMP-12087</t>
  </si>
  <si>
    <t>RMP-12093</t>
  </si>
  <si>
    <t>RMP-12146</t>
  </si>
  <si>
    <t>RMP-12189</t>
  </si>
  <si>
    <t>RMP-12130</t>
  </si>
  <si>
    <t>RMP-12193</t>
  </si>
  <si>
    <t>Assumed RECS per month</t>
  </si>
  <si>
    <t>RMP-00503</t>
  </si>
  <si>
    <t>RMP-00548</t>
  </si>
  <si>
    <t>RMP-01394</t>
  </si>
  <si>
    <t>RMP-01415</t>
  </si>
  <si>
    <t>RMP-00756</t>
  </si>
  <si>
    <t>RMP-01055</t>
  </si>
  <si>
    <t>RMP-01292</t>
  </si>
  <si>
    <t>RMP-20016</t>
  </si>
  <si>
    <t>RMP-20118</t>
  </si>
  <si>
    <t>RMP-20133</t>
  </si>
  <si>
    <t>RMP-20148</t>
  </si>
  <si>
    <t>orem</t>
  </si>
  <si>
    <t>RMP-20185</t>
  </si>
  <si>
    <t>RMP-20207</t>
  </si>
  <si>
    <t>RMP-20236</t>
  </si>
  <si>
    <t>RMP-20247</t>
  </si>
  <si>
    <t>RMP-20461</t>
  </si>
  <si>
    <t>west jordan</t>
  </si>
  <si>
    <t>RMP-20482</t>
  </si>
  <si>
    <t>RMP-20574</t>
  </si>
  <si>
    <t>RMP-21135</t>
  </si>
  <si>
    <t>RMP-21128</t>
  </si>
  <si>
    <t>RMP-10329</t>
  </si>
  <si>
    <t>RMP-10020</t>
  </si>
  <si>
    <t>RMP-10120</t>
  </si>
  <si>
    <t>RMP-10041</t>
  </si>
  <si>
    <t>RMP-10024</t>
  </si>
  <si>
    <t>RMP-10049</t>
  </si>
  <si>
    <t>RMP-10077</t>
  </si>
  <si>
    <t>RMP-10102</t>
  </si>
  <si>
    <t>RMP-10127</t>
  </si>
  <si>
    <t>RMP-10487</t>
  </si>
  <si>
    <t>RMP-10243</t>
  </si>
  <si>
    <t>RMP-10285</t>
  </si>
  <si>
    <t>moab</t>
  </si>
  <si>
    <t>RMP-10332</t>
  </si>
  <si>
    <t>RMP-10400</t>
  </si>
  <si>
    <t>RMP-10443</t>
  </si>
  <si>
    <t>Collinston</t>
  </si>
  <si>
    <t>RMP-10451</t>
  </si>
  <si>
    <t>RMP-10461</t>
  </si>
  <si>
    <t>Plain City</t>
  </si>
  <si>
    <t>RMP-10717</t>
  </si>
  <si>
    <t>RMP-10526</t>
  </si>
  <si>
    <t>salt lake city</t>
  </si>
  <si>
    <t>RMP-10540</t>
  </si>
  <si>
    <t>RMP-10629</t>
  </si>
  <si>
    <t>RMP-10637</t>
  </si>
  <si>
    <t>RMP-10653</t>
  </si>
  <si>
    <t>RMP-10686</t>
  </si>
  <si>
    <t>RMP-10699</t>
  </si>
  <si>
    <t>RIVERTON</t>
  </si>
  <si>
    <t>RMP-10813</t>
  </si>
  <si>
    <t>RMP-10815</t>
  </si>
  <si>
    <t>RMP-10896</t>
  </si>
  <si>
    <t>RMP-10944</t>
  </si>
  <si>
    <t>Nibley</t>
  </si>
  <si>
    <t>RMP-10980</t>
  </si>
  <si>
    <t>RMP-11357</t>
  </si>
  <si>
    <t>RMP-11039</t>
  </si>
  <si>
    <t>RMP-11045</t>
  </si>
  <si>
    <t>RMP-11058</t>
  </si>
  <si>
    <t>RMP-11070</t>
  </si>
  <si>
    <t>RMP-11073</t>
  </si>
  <si>
    <t>RMP-11079</t>
  </si>
  <si>
    <t>RMP-11116</t>
  </si>
  <si>
    <t>RMP-11121</t>
  </si>
  <si>
    <t>RMP-11192</t>
  </si>
  <si>
    <t>RMP-11150</t>
  </si>
  <si>
    <t>RMP-11163</t>
  </si>
  <si>
    <t>RMP-11169</t>
  </si>
  <si>
    <t>RMP-11194</t>
  </si>
  <si>
    <t>RMP-11199</t>
  </si>
  <si>
    <t>RMP-11210</t>
  </si>
  <si>
    <t>RMP-11213</t>
  </si>
  <si>
    <t>RMP-11239</t>
  </si>
  <si>
    <t>RMP-11255</t>
  </si>
  <si>
    <t>RMP-11282</t>
  </si>
  <si>
    <t>RMP-11353</t>
  </si>
  <si>
    <t>RMP-11436</t>
  </si>
  <si>
    <t>RMP-11471</t>
  </si>
  <si>
    <t>RMP-11486</t>
  </si>
  <si>
    <t>RMP-11523</t>
  </si>
  <si>
    <t>Cedar Hills</t>
  </si>
  <si>
    <t>RMP-11569</t>
  </si>
  <si>
    <t>RMP-11701</t>
  </si>
  <si>
    <t>Coalville</t>
  </si>
  <si>
    <t>RMP-11803</t>
  </si>
  <si>
    <t>RMP-11830</t>
  </si>
  <si>
    <t>RMP-11846</t>
  </si>
  <si>
    <t>RMP-11889</t>
  </si>
  <si>
    <t>Oakley</t>
  </si>
  <si>
    <t>RMP-11916</t>
  </si>
  <si>
    <t>RMP-12123</t>
  </si>
  <si>
    <t>RMP-10032</t>
  </si>
  <si>
    <t>RMP-10059</t>
  </si>
  <si>
    <t>RMP-10109</t>
  </si>
  <si>
    <t>RMP-10111</t>
  </si>
  <si>
    <t>RMP-10199</t>
  </si>
  <si>
    <t>RMP-10196</t>
  </si>
  <si>
    <t>RMP-10246</t>
  </si>
  <si>
    <t>RMP-10297</t>
  </si>
  <si>
    <t>RMP-10749</t>
  </si>
  <si>
    <t>RMP-10733</t>
  </si>
  <si>
    <t>RMP-10738</t>
  </si>
  <si>
    <t>RMP-11063</t>
  </si>
  <si>
    <t>Cedar Fort</t>
  </si>
  <si>
    <t>RMP-11137</t>
  </si>
  <si>
    <t>RMP-11142</t>
  </si>
  <si>
    <t>RMP-11248</t>
  </si>
  <si>
    <t>RMP-11283</t>
  </si>
  <si>
    <t>RMP-11235</t>
  </si>
  <si>
    <t>RMP-11274</t>
  </si>
  <si>
    <t>Richfield</t>
  </si>
  <si>
    <t>RMP-11328</t>
  </si>
  <si>
    <t>RMP-11323</t>
  </si>
  <si>
    <t>RMP-11338</t>
  </si>
  <si>
    <t>RMP-11406</t>
  </si>
  <si>
    <t>Pleasant grove</t>
  </si>
  <si>
    <t>RMP-11400</t>
  </si>
  <si>
    <t>RMP-11404</t>
  </si>
  <si>
    <t>RMP-11411</t>
  </si>
  <si>
    <t>RMP-11678</t>
  </si>
  <si>
    <t>West Haven</t>
  </si>
  <si>
    <t>RMP-11710</t>
  </si>
  <si>
    <t>RMP-11727</t>
  </si>
  <si>
    <t>RMP-11757</t>
  </si>
  <si>
    <t>RMP-11927</t>
  </si>
  <si>
    <t>RMP-11937</t>
  </si>
  <si>
    <t>RMP-11973</t>
  </si>
  <si>
    <t>Delta</t>
  </si>
  <si>
    <t>Millard</t>
  </si>
  <si>
    <t>RMP-12053</t>
  </si>
  <si>
    <t>West Bountiful</t>
  </si>
  <si>
    <t>RMP-12090</t>
  </si>
  <si>
    <t>RMP-12125</t>
  </si>
  <si>
    <t>RMP-12126</t>
  </si>
  <si>
    <t>RMP-12140</t>
  </si>
  <si>
    <t>RMP-12137</t>
  </si>
  <si>
    <t>RMP-12136</t>
  </si>
  <si>
    <t>RMP-12170</t>
  </si>
  <si>
    <t>RMP-12167</t>
  </si>
  <si>
    <t>RMP-12190</t>
  </si>
  <si>
    <t>ENTERPRISE</t>
  </si>
  <si>
    <t>RMP-12185</t>
  </si>
  <si>
    <t>RMP-12215</t>
  </si>
  <si>
    <t>RMP-10014</t>
  </si>
  <si>
    <t>RMP-10722</t>
  </si>
  <si>
    <t>RMP-10916</t>
  </si>
  <si>
    <t>RMP-01331</t>
  </si>
  <si>
    <t>Incentived Size (KW) CSI-AC</t>
  </si>
  <si>
    <t>RMP-10012</t>
  </si>
  <si>
    <t>RMP-10042</t>
  </si>
  <si>
    <t>RMP-10075</t>
  </si>
  <si>
    <t>RMP-10088</t>
  </si>
  <si>
    <t>RMP-10360</t>
  </si>
  <si>
    <t>RMP-10501</t>
  </si>
  <si>
    <t>RMP-10502</t>
  </si>
  <si>
    <t>RMP-10503</t>
  </si>
  <si>
    <t>RMP-10504</t>
  </si>
  <si>
    <t>RMP-10505</t>
  </si>
  <si>
    <t>RMP-10818</t>
  </si>
  <si>
    <t>RMP-10647</t>
  </si>
  <si>
    <t>RMP-10739</t>
  </si>
  <si>
    <t>RMP-11856</t>
  </si>
  <si>
    <t>RMP-11278</t>
  </si>
  <si>
    <t>RMP-11413</t>
  </si>
  <si>
    <t>RMP-11415</t>
  </si>
  <si>
    <t>Enterprise</t>
  </si>
  <si>
    <t>RMP-11484</t>
  </si>
  <si>
    <t>RMP-11831</t>
  </si>
  <si>
    <t>RMP-11847</t>
  </si>
  <si>
    <t>RMP-11862</t>
  </si>
  <si>
    <t>RMP-11875</t>
  </si>
  <si>
    <t>RMP-11902</t>
  </si>
  <si>
    <t>SLC</t>
  </si>
  <si>
    <t>RMP-12001</t>
  </si>
  <si>
    <t>Clearfield</t>
  </si>
  <si>
    <t>RMP-12020</t>
  </si>
  <si>
    <t>RMP-12141</t>
  </si>
  <si>
    <t>RMP-12213</t>
  </si>
  <si>
    <t>RMP-12194</t>
  </si>
  <si>
    <t>Riverdale</t>
  </si>
  <si>
    <t>RMP-12209</t>
  </si>
  <si>
    <t>RMP-12216</t>
  </si>
  <si>
    <t>RMP-20692</t>
  </si>
  <si>
    <t>RMP-20050</t>
  </si>
  <si>
    <t>RMP-20007</t>
  </si>
  <si>
    <t>RMP-20029</t>
  </si>
  <si>
    <t>RMP-20033</t>
  </si>
  <si>
    <t>RMP-20035</t>
  </si>
  <si>
    <t>RMP-20044</t>
  </si>
  <si>
    <t>RMP-20058</t>
  </si>
  <si>
    <t>RMP-20082</t>
  </si>
  <si>
    <t>RMP-20078</t>
  </si>
  <si>
    <t>RMP-20097</t>
  </si>
  <si>
    <t>RMP-20104</t>
  </si>
  <si>
    <t>Bountiful</t>
  </si>
  <si>
    <t>RMP-20139</t>
  </si>
  <si>
    <t>RMP-20170</t>
  </si>
  <si>
    <t>RMP-20231</t>
  </si>
  <si>
    <t>RMP-21100</t>
  </si>
  <si>
    <t>RMP-20237</t>
  </si>
  <si>
    <t>RMP-20248</t>
  </si>
  <si>
    <t>RMP-20261</t>
  </si>
  <si>
    <t>RMP-20263</t>
  </si>
  <si>
    <t>Syracuse</t>
  </si>
  <si>
    <t>RMP-20270</t>
  </si>
  <si>
    <t>RMP-20294</t>
  </si>
  <si>
    <t>RMP-20289</t>
  </si>
  <si>
    <t>Willard</t>
  </si>
  <si>
    <t>RMP-20429</t>
  </si>
  <si>
    <t>RMP-20307</t>
  </si>
  <si>
    <t>North Ogden</t>
  </si>
  <si>
    <t>RMP-20407</t>
  </si>
  <si>
    <t>RMP-20347</t>
  </si>
  <si>
    <t>RMP-20410</t>
  </si>
  <si>
    <t>RMP-20411</t>
  </si>
  <si>
    <t>RMP-20360</t>
  </si>
  <si>
    <t>RMP-20363</t>
  </si>
  <si>
    <t>RMP-20412</t>
  </si>
  <si>
    <t>RMP-20413</t>
  </si>
  <si>
    <t>RMP-20366</t>
  </si>
  <si>
    <t>RMP-20416</t>
  </si>
  <si>
    <t>RMP-20369</t>
  </si>
  <si>
    <t>RMP-20371</t>
  </si>
  <si>
    <t>RMP-20418</t>
  </si>
  <si>
    <t>RMP-20419</t>
  </si>
  <si>
    <t>RMP-20420</t>
  </si>
  <si>
    <t>Marriott Slaterville</t>
  </si>
  <si>
    <t>RMP-20422</t>
  </si>
  <si>
    <t>RMP-20389</t>
  </si>
  <si>
    <t>RMP-20381</t>
  </si>
  <si>
    <t>RMP-20426</t>
  </si>
  <si>
    <t>RMP-20393</t>
  </si>
  <si>
    <t>RMP-20427</t>
  </si>
  <si>
    <t>Perry</t>
  </si>
  <si>
    <t>RMP-20433</t>
  </si>
  <si>
    <t>RMP-20435</t>
  </si>
  <si>
    <t>RMP-21160</t>
  </si>
  <si>
    <t>RMP-20440</t>
  </si>
  <si>
    <t>RMP-20442</t>
  </si>
  <si>
    <t>RMP-20394</t>
  </si>
  <si>
    <t>RMP-20396</t>
  </si>
  <si>
    <t>RMP-20443</t>
  </si>
  <si>
    <t>RMP-20444</t>
  </si>
  <si>
    <t>RMP-20453</t>
  </si>
  <si>
    <t>RMP-20509</t>
  </si>
  <si>
    <t>RMP-20542</t>
  </si>
  <si>
    <t>RMP-20488</t>
  </si>
  <si>
    <t>RMP-20499</t>
  </si>
  <si>
    <t>RMP-20704</t>
  </si>
  <si>
    <t>RMP-20523</t>
  </si>
  <si>
    <t>RMP-20524</t>
  </si>
  <si>
    <t>RMP-20588</t>
  </si>
  <si>
    <t>RMP-20590</t>
  </si>
  <si>
    <t>RMP-20595</t>
  </si>
  <si>
    <t>RMP-20607</t>
  </si>
  <si>
    <t>RMP-21795</t>
  </si>
  <si>
    <t>RMP-20609</t>
  </si>
  <si>
    <t>RMP-20611</t>
  </si>
  <si>
    <t>Springdale</t>
  </si>
  <si>
    <t>RMP-20620</t>
  </si>
  <si>
    <t>RMP-20641</t>
  </si>
  <si>
    <t>RMP-21069</t>
  </si>
  <si>
    <t>RMP-20628</t>
  </si>
  <si>
    <t>RMP-22317</t>
  </si>
  <si>
    <t>RMP-20650</t>
  </si>
  <si>
    <t>RMP-20654</t>
  </si>
  <si>
    <t>RMP-20657</t>
  </si>
  <si>
    <t>RMP-20658</t>
  </si>
  <si>
    <t>RMP-20661</t>
  </si>
  <si>
    <t>RMP-20898</t>
  </si>
  <si>
    <t>RMP-20710</t>
  </si>
  <si>
    <t>RMP-20715</t>
  </si>
  <si>
    <t>RMP-20759</t>
  </si>
  <si>
    <t>North Logan</t>
  </si>
  <si>
    <t>RMP-20765</t>
  </si>
  <si>
    <t>RMP-20767</t>
  </si>
  <si>
    <t>RMP-20773</t>
  </si>
  <si>
    <t>Mapleton</t>
  </si>
  <si>
    <t>RMP-20774</t>
  </si>
  <si>
    <t>RMP-20776</t>
  </si>
  <si>
    <t>RMP-20798</t>
  </si>
  <si>
    <t>RMP-20809</t>
  </si>
  <si>
    <t>RMP-20801</t>
  </si>
  <si>
    <t>RMP-20810</t>
  </si>
  <si>
    <t>RMP-20820</t>
  </si>
  <si>
    <t>RMP-20822</t>
  </si>
  <si>
    <t>RMP-20824</t>
  </si>
  <si>
    <t>RMP-20826</t>
  </si>
  <si>
    <t>RMP-20827</t>
  </si>
  <si>
    <t>RMP-20828</t>
  </si>
  <si>
    <t>RMP-20829</t>
  </si>
  <si>
    <t>RMP-20831</t>
  </si>
  <si>
    <t>RMP-20833</t>
  </si>
  <si>
    <t>RMP-20852</t>
  </si>
  <si>
    <t>RMP-20873</t>
  </si>
  <si>
    <t>RMP-20874</t>
  </si>
  <si>
    <t>RMP-21016</t>
  </si>
  <si>
    <t>RMP-20956</t>
  </si>
  <si>
    <t>RMP-20914</t>
  </si>
  <si>
    <t>RMP-20936</t>
  </si>
  <si>
    <t>RMP-21251</t>
  </si>
  <si>
    <t>RMP-20949</t>
  </si>
  <si>
    <t>RMP-20955</t>
  </si>
  <si>
    <t>RMP-20986</t>
  </si>
  <si>
    <t>Enoch</t>
  </si>
  <si>
    <t>RMP-20987</t>
  </si>
  <si>
    <t>RMP-20988</t>
  </si>
  <si>
    <t>RMP-20989</t>
  </si>
  <si>
    <t>RMP-21011</t>
  </si>
  <si>
    <t>RMP-21018</t>
  </si>
  <si>
    <t>RMP-21088</t>
  </si>
  <si>
    <t>RMP-21033</t>
  </si>
  <si>
    <t>RMP-21032</t>
  </si>
  <si>
    <t>RMP-21035</t>
  </si>
  <si>
    <t>RMP-21273</t>
  </si>
  <si>
    <t>RMP-21055</t>
  </si>
  <si>
    <t>RMP-21081</t>
  </si>
  <si>
    <t>RMP-21084</t>
  </si>
  <si>
    <t>RMP-21085</t>
  </si>
  <si>
    <t>RMP-21109</t>
  </si>
  <si>
    <t>Providence</t>
  </si>
  <si>
    <t>RMP-21097</t>
  </si>
  <si>
    <t>RMP-21106</t>
  </si>
  <si>
    <t>RMP-21118</t>
  </si>
  <si>
    <t>RMP-21119</t>
  </si>
  <si>
    <t>RMP-21141</t>
  </si>
  <si>
    <t>RMP-21142</t>
  </si>
  <si>
    <t>RMP-21154</t>
  </si>
  <si>
    <t>RMP-21197</t>
  </si>
  <si>
    <t>Enterpise</t>
  </si>
  <si>
    <t>RMP-21198</t>
  </si>
  <si>
    <t>RMP-21209</t>
  </si>
  <si>
    <t>RMP-21214</t>
  </si>
  <si>
    <t>RMP-21219</t>
  </si>
  <si>
    <t>RMP-21220</t>
  </si>
  <si>
    <t>RMP-21245</t>
  </si>
  <si>
    <t>RMP-21301</t>
  </si>
  <si>
    <t>RMP-21299</t>
  </si>
  <si>
    <t>Peoa</t>
  </si>
  <si>
    <t>RMP-21367</t>
  </si>
  <si>
    <t>RMP-21403</t>
  </si>
  <si>
    <t>RMP-21409</t>
  </si>
  <si>
    <t>RMP-21405</t>
  </si>
  <si>
    <t>RMP-21406</t>
  </si>
  <si>
    <t>RMP-21416</t>
  </si>
  <si>
    <t>RMP-21413</t>
  </si>
  <si>
    <t>RMP-21417</t>
  </si>
  <si>
    <t>RMP-21815</t>
  </si>
  <si>
    <t>RMP-21428</t>
  </si>
  <si>
    <t>RMP-21442</t>
  </si>
  <si>
    <t>RMP-21444</t>
  </si>
  <si>
    <t>RMP-21449</t>
  </si>
  <si>
    <t>RMP-21450</t>
  </si>
  <si>
    <t>RMP-21658</t>
  </si>
  <si>
    <t>RMP-21456</t>
  </si>
  <si>
    <t>RMP-21459</t>
  </si>
  <si>
    <t>RMP-21461</t>
  </si>
  <si>
    <t>RMP-21462</t>
  </si>
  <si>
    <t>RMP-22395</t>
  </si>
  <si>
    <t>RMP-21489</t>
  </si>
  <si>
    <t>RMP-21524</t>
  </si>
  <si>
    <t>RMP-21521</t>
  </si>
  <si>
    <t>RMP-21527</t>
  </si>
  <si>
    <t>RMP-21550</t>
  </si>
  <si>
    <t>RMP-21545</t>
  </si>
  <si>
    <t>RMP-21556</t>
  </si>
  <si>
    <t>RMP-21558</t>
  </si>
  <si>
    <t>RMP-21571</t>
  </si>
  <si>
    <t>RMP-21587</t>
  </si>
  <si>
    <t>RMP-21596</t>
  </si>
  <si>
    <t>RMP-21593</t>
  </si>
  <si>
    <t>RMP-21594</t>
  </si>
  <si>
    <t>Corinne</t>
  </si>
  <si>
    <t>RMP-21604</t>
  </si>
  <si>
    <t>RMP-21608</t>
  </si>
  <si>
    <t>RMP-21615</t>
  </si>
  <si>
    <t>RMP-21624</t>
  </si>
  <si>
    <t>RMP-21627</t>
  </si>
  <si>
    <t>RMP-21630</t>
  </si>
  <si>
    <t>RMP-21639</t>
  </si>
  <si>
    <t>RMP-21643</t>
  </si>
  <si>
    <t>RMP-21648</t>
  </si>
  <si>
    <t>RMP-21657</t>
  </si>
  <si>
    <t>RMP-21971</t>
  </si>
  <si>
    <t>RMP-21669</t>
  </si>
  <si>
    <t>RMP-21673</t>
  </si>
  <si>
    <t>RMP-21675</t>
  </si>
  <si>
    <t>RMP-21726</t>
  </si>
  <si>
    <t>Beryl Junction</t>
  </si>
  <si>
    <t>RMP-21733</t>
  </si>
  <si>
    <t>RMP-21736</t>
  </si>
  <si>
    <t>RMP-21738</t>
  </si>
  <si>
    <t>RMP-22029</t>
  </si>
  <si>
    <t>RMP-21766</t>
  </si>
  <si>
    <t>RMP-21782</t>
  </si>
  <si>
    <t>RMP-21823</t>
  </si>
  <si>
    <t>RMP-21830</t>
  </si>
  <si>
    <t>alta</t>
  </si>
  <si>
    <t>RMP-21841</t>
  </si>
  <si>
    <t>RMP-21858</t>
  </si>
  <si>
    <t>RMP-21901</t>
  </si>
  <si>
    <t>RMP-21879</t>
  </si>
  <si>
    <t>RMP-21883</t>
  </si>
  <si>
    <t>RMP-22536</t>
  </si>
  <si>
    <t>RMP-22278</t>
  </si>
  <si>
    <t>RMP-21964</t>
  </si>
  <si>
    <t>RMP-21966</t>
  </si>
  <si>
    <t>RMP-21959</t>
  </si>
  <si>
    <t>RMP-22087</t>
  </si>
  <si>
    <t>RMP-22107</t>
  </si>
  <si>
    <t>RMP-22011</t>
  </si>
  <si>
    <t>RMP-22022</t>
  </si>
  <si>
    <t>RMP-22033</t>
  </si>
  <si>
    <t>Lewiston</t>
  </si>
  <si>
    <t>RMP-22038</t>
  </si>
  <si>
    <t>RMP-22085</t>
  </si>
  <si>
    <t>RMP-22078</t>
  </si>
  <si>
    <t>RMP-22093</t>
  </si>
  <si>
    <t>RMP-22446</t>
  </si>
  <si>
    <t>RMP-22162</t>
  </si>
  <si>
    <t>RMP-22449</t>
  </si>
  <si>
    <t>RMP-22451</t>
  </si>
  <si>
    <t>RMP-22453</t>
  </si>
  <si>
    <t>RMP-22178</t>
  </si>
  <si>
    <t>RMP-22180</t>
  </si>
  <si>
    <t>RMP-22466</t>
  </si>
  <si>
    <t>RMP-22467</t>
  </si>
  <si>
    <t>RMP-22244</t>
  </si>
  <si>
    <t>RMP-22469</t>
  </si>
  <si>
    <t>RMP-22471</t>
  </si>
  <si>
    <t>RMP-22472</t>
  </si>
  <si>
    <t>RMP-22473</t>
  </si>
  <si>
    <t>RMP-22481</t>
  </si>
  <si>
    <t>RMP-22483</t>
  </si>
  <si>
    <t>RMP-22743</t>
  </si>
  <si>
    <t>RMP-22331</t>
  </si>
  <si>
    <t>RMP-22367</t>
  </si>
  <si>
    <t>RMP-22560</t>
  </si>
  <si>
    <t>RMP-22374</t>
  </si>
  <si>
    <t>RMP-22387</t>
  </si>
  <si>
    <t>RMP-22389</t>
  </si>
  <si>
    <t>Annabella</t>
  </si>
  <si>
    <t>RMP-22410</t>
  </si>
  <si>
    <t>RMP-22491</t>
  </si>
  <si>
    <t>RMP-22556</t>
  </si>
  <si>
    <t>RMP-22574</t>
  </si>
  <si>
    <t>RMP-22575</t>
  </si>
  <si>
    <t>RMP-22582</t>
  </si>
  <si>
    <t>RMP-22615</t>
  </si>
  <si>
    <t>Spring Glen</t>
  </si>
  <si>
    <t>Carbon</t>
  </si>
  <si>
    <t>RMP-22663</t>
  </si>
  <si>
    <t>Garland</t>
  </si>
  <si>
    <t>RMP-22701</t>
  </si>
  <si>
    <t>RMP-22691</t>
  </si>
  <si>
    <t>Elmo</t>
  </si>
  <si>
    <t>Emery</t>
  </si>
  <si>
    <t>RMP-22889</t>
  </si>
  <si>
    <t>River Heights</t>
  </si>
  <si>
    <t>RMP-22725</t>
  </si>
  <si>
    <t>RMP-22778</t>
  </si>
  <si>
    <t>RMP-22793</t>
  </si>
  <si>
    <t>RMP-22803</t>
  </si>
  <si>
    <t>RMP-22847</t>
  </si>
  <si>
    <t>RMP-22851</t>
  </si>
  <si>
    <t>RMP-22890</t>
  </si>
  <si>
    <t>RMP-22892</t>
  </si>
  <si>
    <t>RMP-22904</t>
  </si>
  <si>
    <t>RMP-22898</t>
  </si>
  <si>
    <t>RMP-22894</t>
  </si>
  <si>
    <t>RMP-22924</t>
  </si>
  <si>
    <t>SOUTH SALT LAKE</t>
  </si>
  <si>
    <t>RMP-22920</t>
  </si>
  <si>
    <t>RMP-22962</t>
  </si>
  <si>
    <t>RMP-22897</t>
  </si>
  <si>
    <t>RMP-22923</t>
  </si>
  <si>
    <t>RMP-22915</t>
  </si>
  <si>
    <t>RMP-22916</t>
  </si>
  <si>
    <t>RMP-22975</t>
  </si>
  <si>
    <t>RMP-22917</t>
  </si>
  <si>
    <t>RMP-22925</t>
  </si>
  <si>
    <t>RMP-22960</t>
  </si>
  <si>
    <t>RMP-22932</t>
  </si>
  <si>
    <t>RMP-22956</t>
  </si>
  <si>
    <t>RMP-22968</t>
  </si>
  <si>
    <t>RMP-22981</t>
  </si>
  <si>
    <t>RMP-22993</t>
  </si>
  <si>
    <t xml:space="preserve"> </t>
  </si>
  <si>
    <t>RMP-30400</t>
  </si>
  <si>
    <t>RMP-30706</t>
  </si>
  <si>
    <t>RMP-30824</t>
  </si>
  <si>
    <t>RMP-30891</t>
  </si>
  <si>
    <t>RMP-32300</t>
  </si>
  <si>
    <t>RMP-32472</t>
  </si>
  <si>
    <t>RMP-33389</t>
  </si>
  <si>
    <t>RMP-33720</t>
  </si>
  <si>
    <t>RMP-34181</t>
  </si>
  <si>
    <t>Assumed RECs 2015</t>
  </si>
  <si>
    <t>Assumed RECs 2013-2014</t>
  </si>
  <si>
    <t>Assumed RECs  2016</t>
  </si>
  <si>
    <t>RMP-11998</t>
  </si>
  <si>
    <t>RMP-12132</t>
  </si>
  <si>
    <t>RMP-12138</t>
  </si>
  <si>
    <t>Eden</t>
  </si>
  <si>
    <t>Blanding</t>
  </si>
  <si>
    <t>San Juan</t>
  </si>
  <si>
    <t>RMP-20022</t>
  </si>
  <si>
    <t>RMP-20276</t>
  </si>
  <si>
    <t>RMP-20664</t>
  </si>
  <si>
    <t>RMP-20685</t>
  </si>
  <si>
    <t>RMP-20785</t>
  </si>
  <si>
    <t>RMP-20825</t>
  </si>
  <si>
    <t>RMP-20932</t>
  </si>
  <si>
    <t>RMP-21194</t>
  </si>
  <si>
    <t>RMP-21226</t>
  </si>
  <si>
    <t>RMP-21392</t>
  </si>
  <si>
    <t>RMP-21439</t>
  </si>
  <si>
    <t>RMP-21468</t>
  </si>
  <si>
    <t>RMP-21477</t>
  </si>
  <si>
    <t>RMP-21487</t>
  </si>
  <si>
    <t>RMP-21495</t>
  </si>
  <si>
    <t>RMP-21505</t>
  </si>
  <si>
    <t>RMP-21515</t>
  </si>
  <si>
    <t>RMP-21518</t>
  </si>
  <si>
    <t>RMP-21526</t>
  </si>
  <si>
    <t>RMP-21529</t>
  </si>
  <si>
    <t>RMP-21530</t>
  </si>
  <si>
    <t>RMP-21533</t>
  </si>
  <si>
    <t>RMP-21534</t>
  </si>
  <si>
    <t>RMP-21536</t>
  </si>
  <si>
    <t>RMP-21540</t>
  </si>
  <si>
    <t>RMP-21543</t>
  </si>
  <si>
    <t>RMP-21548</t>
  </si>
  <si>
    <t>RMP-21551</t>
  </si>
  <si>
    <t>RMP-21564</t>
  </si>
  <si>
    <t>RMP-21569</t>
  </si>
  <si>
    <t>RMP-21572</t>
  </si>
  <si>
    <t>RMP-21582</t>
  </si>
  <si>
    <t>RMP-21590</t>
  </si>
  <si>
    <t>RMP-21599</t>
  </si>
  <si>
    <t>RMP-21609</t>
  </si>
  <si>
    <t>RMP-21622</t>
  </si>
  <si>
    <t>RMP-21631</t>
  </si>
  <si>
    <t>RMP-21638</t>
  </si>
  <si>
    <t>RMP-21644</t>
  </si>
  <si>
    <t>RMP-21666</t>
  </si>
  <si>
    <t>RMP-21678</t>
  </si>
  <si>
    <t>RMP-21722</t>
  </si>
  <si>
    <t>RMP-21732</t>
  </si>
  <si>
    <t>RMP-21737</t>
  </si>
  <si>
    <t>RMP-21957</t>
  </si>
  <si>
    <t>RMP-21977</t>
  </si>
  <si>
    <t>RMP-21990</t>
  </si>
  <si>
    <t>RMP-22143</t>
  </si>
  <si>
    <t>RMP-22154</t>
  </si>
  <si>
    <t>RMP-22311</t>
  </si>
  <si>
    <t>RMP-22313</t>
  </si>
  <si>
    <t>RMP-22385</t>
  </si>
  <si>
    <t>RMP-22422</t>
  </si>
  <si>
    <t>RMP-22431</t>
  </si>
  <si>
    <t>RMP-22441</t>
  </si>
  <si>
    <t>RMP-22454</t>
  </si>
  <si>
    <t>RMP-22468</t>
  </si>
  <si>
    <t>RMP-22479</t>
  </si>
  <si>
    <t>RMP-22609</t>
  </si>
  <si>
    <t>RMP-22647</t>
  </si>
  <si>
    <t>RMP-22649</t>
  </si>
  <si>
    <t>RMP-22667</t>
  </si>
  <si>
    <t>RMP-22761</t>
  </si>
  <si>
    <t>RMP-22845</t>
  </si>
  <si>
    <t>RMP-22908</t>
  </si>
  <si>
    <t>RMP-22913</t>
  </si>
  <si>
    <t>RMP-22919</t>
  </si>
  <si>
    <t>RMP-22927</t>
  </si>
  <si>
    <t>RMP-22941</t>
  </si>
  <si>
    <t>RMP-22944</t>
  </si>
  <si>
    <t>RMP-22948</t>
  </si>
  <si>
    <t>RMP-22951</t>
  </si>
  <si>
    <t>RMP-22977</t>
  </si>
  <si>
    <t>RMP-22987</t>
  </si>
  <si>
    <t>Kaysville</t>
  </si>
  <si>
    <t>South Salt Lake City</t>
  </si>
  <si>
    <t>Elberta</t>
  </si>
  <si>
    <t>RMP-30015</t>
  </si>
  <si>
    <t>RMP-30024</t>
  </si>
  <si>
    <t>RMP-30025</t>
  </si>
  <si>
    <t>RMP-30042</t>
  </si>
  <si>
    <t>RMP-30048</t>
  </si>
  <si>
    <t>RMP-30054</t>
  </si>
  <si>
    <t>RMP-30058</t>
  </si>
  <si>
    <t>RMP-30060</t>
  </si>
  <si>
    <t>RMP-30063</t>
  </si>
  <si>
    <t>RMP-30088</t>
  </si>
  <si>
    <t>RMP-30092</t>
  </si>
  <si>
    <t>RMP-30094</t>
  </si>
  <si>
    <t>RMP-30120</t>
  </si>
  <si>
    <t>RMP-30122</t>
  </si>
  <si>
    <t>RMP-30131</t>
  </si>
  <si>
    <t>RMP-30134</t>
  </si>
  <si>
    <t>RMP-30178</t>
  </si>
  <si>
    <t>RMP-30185</t>
  </si>
  <si>
    <t>RMP-30194</t>
  </si>
  <si>
    <t>RMP-30200</t>
  </si>
  <si>
    <t>RMP-30224</t>
  </si>
  <si>
    <t>RMP-30247</t>
  </si>
  <si>
    <t>CEDAR CITY</t>
  </si>
  <si>
    <t>RMP-30252</t>
  </si>
  <si>
    <t>RMP-30277</t>
  </si>
  <si>
    <t>Grantsville</t>
  </si>
  <si>
    <t>RMP-30304</t>
  </si>
  <si>
    <t>RMP-30311</t>
  </si>
  <si>
    <t>RMP-30319</t>
  </si>
  <si>
    <t>New Harmony</t>
  </si>
  <si>
    <t>RMP-30325</t>
  </si>
  <si>
    <t>RMP-30335</t>
  </si>
  <si>
    <t>Price</t>
  </si>
  <si>
    <t>RMP-30397</t>
  </si>
  <si>
    <t>RMP-30449</t>
  </si>
  <si>
    <t>RMP-30458</t>
  </si>
  <si>
    <t>RMP-30460</t>
  </si>
  <si>
    <t>RMP-30487</t>
  </si>
  <si>
    <t>RMP-30488</t>
  </si>
  <si>
    <t>RMP-30502</t>
  </si>
  <si>
    <t>RMP-30511</t>
  </si>
  <si>
    <t>RMP-30534</t>
  </si>
  <si>
    <t>RMP-30536</t>
  </si>
  <si>
    <t>RMP-30579</t>
  </si>
  <si>
    <t>RMP-30598</t>
  </si>
  <si>
    <t>RMP-30603</t>
  </si>
  <si>
    <t>RMP-30606</t>
  </si>
  <si>
    <t>RMP-30610</t>
  </si>
  <si>
    <t>RMP-30630</t>
  </si>
  <si>
    <t>RMP-30638</t>
  </si>
  <si>
    <t>RMP-30643</t>
  </si>
  <si>
    <t>RMP-30659</t>
  </si>
  <si>
    <t>RMP-30693</t>
  </si>
  <si>
    <t>RMP-30695</t>
  </si>
  <si>
    <t>mona</t>
  </si>
  <si>
    <t>RMP-30726</t>
  </si>
  <si>
    <t>RMP-30746</t>
  </si>
  <si>
    <t>RMP-30782</t>
  </si>
  <si>
    <t>RMP-30802</t>
  </si>
  <si>
    <t>RMP-30806</t>
  </si>
  <si>
    <t>RMP-30825</t>
  </si>
  <si>
    <t>RMP-30829</t>
  </si>
  <si>
    <t>RMP-30835</t>
  </si>
  <si>
    <t>South Ogden</t>
  </si>
  <si>
    <t>RMP-30892</t>
  </si>
  <si>
    <t>Centerfield</t>
  </si>
  <si>
    <t>RMP-30896</t>
  </si>
  <si>
    <t>RMP-30900</t>
  </si>
  <si>
    <t>RMP-30903</t>
  </si>
  <si>
    <t>RMP-30914</t>
  </si>
  <si>
    <t>RMP-30954</t>
  </si>
  <si>
    <t>RMP-30965</t>
  </si>
  <si>
    <t>Hooper</t>
  </si>
  <si>
    <t>RMP-30975</t>
  </si>
  <si>
    <t>RMP-30994</t>
  </si>
  <si>
    <t>RMP-30995</t>
  </si>
  <si>
    <t>RMP-31010</t>
  </si>
  <si>
    <t>RMP-31044</t>
  </si>
  <si>
    <t>RMP-31051</t>
  </si>
  <si>
    <t>RMP-31083</t>
  </si>
  <si>
    <t>RMP-31084</t>
  </si>
  <si>
    <t>RMP-31085</t>
  </si>
  <si>
    <t>RMP-31088</t>
  </si>
  <si>
    <t>RMP-31092</t>
  </si>
  <si>
    <t>RMP-31093</t>
  </si>
  <si>
    <t>RMP-31094</t>
  </si>
  <si>
    <t>RMP-31098</t>
  </si>
  <si>
    <t>RMP-31099</t>
  </si>
  <si>
    <t>RMP-31108</t>
  </si>
  <si>
    <t>RMP-31112</t>
  </si>
  <si>
    <t>RMP-31119</t>
  </si>
  <si>
    <t>Mill Creek</t>
  </si>
  <si>
    <t>RMP-31123</t>
  </si>
  <si>
    <t>RMP-31149</t>
  </si>
  <si>
    <t>RMP-31154</t>
  </si>
  <si>
    <t>RMP-31159</t>
  </si>
  <si>
    <t>RMP-31175</t>
  </si>
  <si>
    <t>RMP-31194</t>
  </si>
  <si>
    <t>RMP-31234</t>
  </si>
  <si>
    <t>RMP-31240</t>
  </si>
  <si>
    <t>RMP-31277</t>
  </si>
  <si>
    <t>Garden City</t>
  </si>
  <si>
    <t>Rich</t>
  </si>
  <si>
    <t>RMP-31310</t>
  </si>
  <si>
    <t>RMP-31315</t>
  </si>
  <si>
    <t>RMP-31340</t>
  </si>
  <si>
    <t>RMP-31350</t>
  </si>
  <si>
    <t>RMP-31358</t>
  </si>
  <si>
    <t>RMP-31364</t>
  </si>
  <si>
    <t>RMP-31370</t>
  </si>
  <si>
    <t>RMP-31376</t>
  </si>
  <si>
    <t>RMP-31382</t>
  </si>
  <si>
    <t>RMP-31383</t>
  </si>
  <si>
    <t>RMP-31387</t>
  </si>
  <si>
    <t>RMP-31396</t>
  </si>
  <si>
    <t>RMP-31405</t>
  </si>
  <si>
    <t>Elwood</t>
  </si>
  <si>
    <t>RMP-31425</t>
  </si>
  <si>
    <t>RMP-31427</t>
  </si>
  <si>
    <t>RMP-31440</t>
  </si>
  <si>
    <t>RMP-31448</t>
  </si>
  <si>
    <t>RMP-31451</t>
  </si>
  <si>
    <t>RMP-31458</t>
  </si>
  <si>
    <t>RMP-31480</t>
  </si>
  <si>
    <t>RMP-31498</t>
  </si>
  <si>
    <t>RMP-31523</t>
  </si>
  <si>
    <t>RMP-31544</t>
  </si>
  <si>
    <t>RMP-31555</t>
  </si>
  <si>
    <t>RMP-31568</t>
  </si>
  <si>
    <t>RMP-31589</t>
  </si>
  <si>
    <t>RMP-31590</t>
  </si>
  <si>
    <t>RMP-31593</t>
  </si>
  <si>
    <t>RMP-31608</t>
  </si>
  <si>
    <t>RMP-31614</t>
  </si>
  <si>
    <t>RMP-31682</t>
  </si>
  <si>
    <t>Mendon</t>
  </si>
  <si>
    <t>RMP-31710</t>
  </si>
  <si>
    <t>RMP-31727</t>
  </si>
  <si>
    <t>RMP-31742</t>
  </si>
  <si>
    <t>RMP-31751</t>
  </si>
  <si>
    <t>RMP-31754</t>
  </si>
  <si>
    <t>RMP-31758</t>
  </si>
  <si>
    <t>RMP-31762</t>
  </si>
  <si>
    <t>RMP-31768</t>
  </si>
  <si>
    <t>RMP-31825</t>
  </si>
  <si>
    <t>RMP-31837</t>
  </si>
  <si>
    <t>RMP-31841</t>
  </si>
  <si>
    <t>RMP-31843</t>
  </si>
  <si>
    <t>RMP-31848</t>
  </si>
  <si>
    <t>RMP-31849</t>
  </si>
  <si>
    <t>RMP-31852</t>
  </si>
  <si>
    <t>RMP-31856</t>
  </si>
  <si>
    <t>RMP-31864</t>
  </si>
  <si>
    <t>RMP-31866</t>
  </si>
  <si>
    <t>RMP-31870</t>
  </si>
  <si>
    <t>RMP-31874</t>
  </si>
  <si>
    <t>RMP-31876</t>
  </si>
  <si>
    <t>RMP-31879</t>
  </si>
  <si>
    <t>RMP-31890</t>
  </si>
  <si>
    <t>RMP-31894</t>
  </si>
  <si>
    <t>RMP-31906</t>
  </si>
  <si>
    <t>RMP-31971</t>
  </si>
  <si>
    <t>RMP-31983</t>
  </si>
  <si>
    <t>RMP-32011</t>
  </si>
  <si>
    <t>Sunset</t>
  </si>
  <si>
    <t>RMP-32012</t>
  </si>
  <si>
    <t>RMP-32019</t>
  </si>
  <si>
    <t>RMP-32083</t>
  </si>
  <si>
    <t>RMP-32099</t>
  </si>
  <si>
    <t>RMP-32201</t>
  </si>
  <si>
    <t>Millcreek</t>
  </si>
  <si>
    <t>RMP-32206</t>
  </si>
  <si>
    <t>RMP-32212</t>
  </si>
  <si>
    <t>RMP-32223</t>
  </si>
  <si>
    <t>RMP-32302</t>
  </si>
  <si>
    <t>RMP-32310</t>
  </si>
  <si>
    <t>RMP-32312</t>
  </si>
  <si>
    <t>RMP-32324</t>
  </si>
  <si>
    <t>RMP-32326</t>
  </si>
  <si>
    <t>RMP-32344</t>
  </si>
  <si>
    <t>RMP-32352</t>
  </si>
  <si>
    <t>RMP-32374</t>
  </si>
  <si>
    <t>RMP-32388</t>
  </si>
  <si>
    <t>Eagle Mountain</t>
  </si>
  <si>
    <t>RMP-32418</t>
  </si>
  <si>
    <t>SALT LAKE CITY</t>
  </si>
  <si>
    <t>RMP-32464</t>
  </si>
  <si>
    <t>RMP-32469</t>
  </si>
  <si>
    <t>RMP-32521</t>
  </si>
  <si>
    <t>RMP-32542</t>
  </si>
  <si>
    <t>RMP-32544</t>
  </si>
  <si>
    <t>RMP-32546</t>
  </si>
  <si>
    <t>RMP-32552</t>
  </si>
  <si>
    <t>Vernal</t>
  </si>
  <si>
    <t>RMP-32553</t>
  </si>
  <si>
    <t>RMP-32555</t>
  </si>
  <si>
    <t>RMP-32556</t>
  </si>
  <si>
    <t>RMP-32560</t>
  </si>
  <si>
    <t>RMP-32561</t>
  </si>
  <si>
    <t>RMP-32562</t>
  </si>
  <si>
    <t>RMP-32576</t>
  </si>
  <si>
    <t>RMP-32578</t>
  </si>
  <si>
    <t>RMP-32579</t>
  </si>
  <si>
    <t>RMP-32583</t>
  </si>
  <si>
    <t>RMP-32590</t>
  </si>
  <si>
    <t>RMP-32591</t>
  </si>
  <si>
    <t>midvale</t>
  </si>
  <si>
    <t>RMP-32592</t>
  </si>
  <si>
    <t>RMP-32597</t>
  </si>
  <si>
    <t>RMP-32608</t>
  </si>
  <si>
    <t>RMP-32773</t>
  </si>
  <si>
    <t>RMP-32807</t>
  </si>
  <si>
    <t>RMP-32809</t>
  </si>
  <si>
    <t>RMP-32860</t>
  </si>
  <si>
    <t>RMP-32871</t>
  </si>
  <si>
    <t>RMP-32902</t>
  </si>
  <si>
    <t>RMP-32916</t>
  </si>
  <si>
    <t>Saint George</t>
  </si>
  <si>
    <t>RMP-33072</t>
  </si>
  <si>
    <t>RMP-33078</t>
  </si>
  <si>
    <t>RMP-33116</t>
  </si>
  <si>
    <t>Bluff</t>
  </si>
  <si>
    <t>RMP-33125</t>
  </si>
  <si>
    <t>RMP-33195</t>
  </si>
  <si>
    <t>RMP-33216</t>
  </si>
  <si>
    <t>RMP-33217</t>
  </si>
  <si>
    <t>RMP-33234</t>
  </si>
  <si>
    <t>RMP-33250</t>
  </si>
  <si>
    <t>RMP-33256</t>
  </si>
  <si>
    <t>RMP-33273</t>
  </si>
  <si>
    <t>RMP-33354</t>
  </si>
  <si>
    <t>RMP-33360</t>
  </si>
  <si>
    <t>RMP-33368</t>
  </si>
  <si>
    <t>RMP-33391</t>
  </si>
  <si>
    <t>RMP-33395</t>
  </si>
  <si>
    <t>RMP-33428</t>
  </si>
  <si>
    <t>Liberty</t>
  </si>
  <si>
    <t>RMP-33433</t>
  </si>
  <si>
    <t>RMP-33441</t>
  </si>
  <si>
    <t>RMP-33449</t>
  </si>
  <si>
    <t>RMP-33486</t>
  </si>
  <si>
    <t>RMP-33489</t>
  </si>
  <si>
    <t>RMP-33521</t>
  </si>
  <si>
    <t>RMP-33533</t>
  </si>
  <si>
    <t>RMP-33534</t>
  </si>
  <si>
    <t>RMP-33548</t>
  </si>
  <si>
    <t>RMP-33588</t>
  </si>
  <si>
    <t>RMP-33692</t>
  </si>
  <si>
    <t>RMP-33703</t>
  </si>
  <si>
    <t>RMP-33710</t>
  </si>
  <si>
    <t>PLEASANT GROVE</t>
  </si>
  <si>
    <t>RMP-33716</t>
  </si>
  <si>
    <t>RMP-33723</t>
  </si>
  <si>
    <t>RMP-33729</t>
  </si>
  <si>
    <t>SANDY</t>
  </si>
  <si>
    <t>RMP-33737</t>
  </si>
  <si>
    <t>RMP-33764</t>
  </si>
  <si>
    <t>RMP-33789</t>
  </si>
  <si>
    <t>RMP-33819</t>
  </si>
  <si>
    <t>RMP-33822</t>
  </si>
  <si>
    <t>RMP-33831</t>
  </si>
  <si>
    <t>RMP-33870</t>
  </si>
  <si>
    <t>RMP-33890</t>
  </si>
  <si>
    <t>RMP-33932</t>
  </si>
  <si>
    <t>RMP-33979</t>
  </si>
  <si>
    <t>RMP-33993</t>
  </si>
  <si>
    <t>RMP-34001</t>
  </si>
  <si>
    <t>RMP-34079</t>
  </si>
  <si>
    <t>RMP-34097</t>
  </si>
  <si>
    <t>RMP-34119</t>
  </si>
  <si>
    <t>RMP-34141</t>
  </si>
  <si>
    <t>RMP-34157</t>
  </si>
  <si>
    <t>RMP-34158</t>
  </si>
  <si>
    <t>RMP-34160</t>
  </si>
  <si>
    <t>SMITHFIELD</t>
  </si>
  <si>
    <t>RMP-34172</t>
  </si>
  <si>
    <t>Stockton</t>
  </si>
  <si>
    <t>RMP-34175</t>
  </si>
  <si>
    <t>RMP-34186</t>
  </si>
  <si>
    <t>RMP-34209</t>
  </si>
  <si>
    <t>RMP-34270</t>
  </si>
  <si>
    <t>pleasant grove</t>
  </si>
  <si>
    <t>RMP-34348</t>
  </si>
  <si>
    <t>Assumed RECs 2017</t>
  </si>
  <si>
    <t>Washinton</t>
  </si>
  <si>
    <t>RMP-20858</t>
  </si>
  <si>
    <t>RMP-21742</t>
  </si>
  <si>
    <t>RMP-30041</t>
  </si>
  <si>
    <t>RMP-30051</t>
  </si>
  <si>
    <t>RMP-30104</t>
  </si>
  <si>
    <t>RMP-30159</t>
  </si>
  <si>
    <t>RMP-31074</t>
  </si>
  <si>
    <t>RMP-31109</t>
  </si>
  <si>
    <t>RMP-31115</t>
  </si>
  <si>
    <t>RMP-31161</t>
  </si>
  <si>
    <t>RMP-32081</t>
  </si>
  <si>
    <t>RMP-32088</t>
  </si>
  <si>
    <t>RMP-32610</t>
  </si>
  <si>
    <t>RMP-32874</t>
  </si>
  <si>
    <t>RMP-34249</t>
  </si>
  <si>
    <t>RMP-34290</t>
  </si>
  <si>
    <t>RMP-34302</t>
  </si>
  <si>
    <t>RMP-30484</t>
  </si>
  <si>
    <t>RMP-30796</t>
  </si>
  <si>
    <t>Stoddard</t>
  </si>
  <si>
    <t>RMP-31539</t>
  </si>
  <si>
    <t>RMP-32107</t>
  </si>
  <si>
    <t>RMP-32152</t>
  </si>
  <si>
    <t>RMP-32282</t>
  </si>
  <si>
    <t>RMP-32688</t>
  </si>
  <si>
    <t>RMP-33393</t>
  </si>
  <si>
    <t>RMP-34386</t>
  </si>
  <si>
    <t>RMP-30027</t>
  </si>
  <si>
    <t>RMP-30032</t>
  </si>
  <si>
    <t>RMP-30037</t>
  </si>
  <si>
    <t>RMP-30040</t>
  </si>
  <si>
    <t>RMP-30047</t>
  </si>
  <si>
    <t>RMP-30053</t>
  </si>
  <si>
    <t>RMP-30074</t>
  </si>
  <si>
    <t>RMP-30118</t>
  </si>
  <si>
    <t>RMP-30144</t>
  </si>
  <si>
    <t>RMP-30163</t>
  </si>
  <si>
    <t>RMP-30395</t>
  </si>
  <si>
    <t>RMP-30721</t>
  </si>
  <si>
    <t>RMP-31113</t>
  </si>
  <si>
    <t>RMP-31571</t>
  </si>
  <si>
    <t>RMP-31573</t>
  </si>
  <si>
    <t>RMP-31577</t>
  </si>
  <si>
    <t>RMP-31667</t>
  </si>
  <si>
    <t>RMP-31694</t>
  </si>
  <si>
    <t>RMP-31702</t>
  </si>
  <si>
    <t>RMP-31733</t>
  </si>
  <si>
    <t>RMP-31769</t>
  </si>
  <si>
    <t>RMP-31790</t>
  </si>
  <si>
    <t>RMP-31792</t>
  </si>
  <si>
    <t>RMP-31795</t>
  </si>
  <si>
    <t>RMP-31800</t>
  </si>
  <si>
    <t>RMP-31909</t>
  </si>
  <si>
    <t>RMP-31911</t>
  </si>
  <si>
    <t>RMP-31914</t>
  </si>
  <si>
    <t>RMP-31920</t>
  </si>
  <si>
    <t>RMP-31925</t>
  </si>
  <si>
    <t>RMP-31967</t>
  </si>
  <si>
    <t>RMP-31999</t>
  </si>
  <si>
    <t>RMP-32008</t>
  </si>
  <si>
    <t>RMP-32046</t>
  </si>
  <si>
    <t>RMP-32064</t>
  </si>
  <si>
    <t>RMP-32075</t>
  </si>
  <si>
    <t>RMP-32079</t>
  </si>
  <si>
    <t>RMP-32155</t>
  </si>
  <si>
    <t>RMP-32159</t>
  </si>
  <si>
    <t>RMP-32178</t>
  </si>
  <si>
    <t>RMP-32184</t>
  </si>
  <si>
    <t>RMP-32199</t>
  </si>
  <si>
    <t>RMP-32203</t>
  </si>
  <si>
    <t>RMP-32220</t>
  </si>
  <si>
    <t>RMP-32230</t>
  </si>
  <si>
    <t>RMP-32239</t>
  </si>
  <si>
    <t>RMP-32243</t>
  </si>
  <si>
    <t>RMP-32256</t>
  </si>
  <si>
    <t>RMP-32259</t>
  </si>
  <si>
    <t>RMP-32264</t>
  </si>
  <si>
    <t>RMP-32280</t>
  </si>
  <si>
    <t>RMP-32297</t>
  </si>
  <si>
    <t>RMP-32322</t>
  </si>
  <si>
    <t>RMP-32429</t>
  </si>
  <si>
    <t>RMP-32437</t>
  </si>
  <si>
    <t>RMP-32448</t>
  </si>
  <si>
    <t>RMP-32558</t>
  </si>
  <si>
    <t>RMP-32564</t>
  </si>
  <si>
    <t>RMP-32565</t>
  </si>
  <si>
    <t>Slaterville</t>
  </si>
  <si>
    <t>RMP-32567</t>
  </si>
  <si>
    <t>RMP-32607</t>
  </si>
  <si>
    <t>RMP-32867</t>
  </si>
  <si>
    <t>RMP-33184</t>
  </si>
  <si>
    <t>RMP-33198</t>
  </si>
  <si>
    <t>RMP-33537</t>
  </si>
  <si>
    <t>RMP-33544</t>
  </si>
  <si>
    <t>RMP-33642</t>
  </si>
  <si>
    <t>RMP-33702</t>
  </si>
  <si>
    <t>RMP-33860</t>
  </si>
  <si>
    <t>RMP-34200</t>
  </si>
  <si>
    <t>RMP-34231</t>
  </si>
  <si>
    <t>RMP-34246</t>
  </si>
  <si>
    <t>Assumed RECs2018</t>
  </si>
  <si>
    <t>Assumed RECs 2018</t>
  </si>
  <si>
    <t>RMP-33353</t>
  </si>
  <si>
    <t>Assumed RECs 2019</t>
  </si>
  <si>
    <t>2013-2014</t>
  </si>
  <si>
    <t>PY 2013</t>
  </si>
  <si>
    <t>PY 2014</t>
  </si>
  <si>
    <t>PY 2015</t>
  </si>
  <si>
    <t>PY 2016</t>
  </si>
  <si>
    <t>Total</t>
  </si>
  <si>
    <t>Through May 2021</t>
  </si>
  <si>
    <t>Assumed RECs 2020</t>
  </si>
  <si>
    <t>Assumed RECs Thru May 2021</t>
  </si>
  <si>
    <t>Total Assumed RECS thru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</si>
</sst>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_(* #,##0.0000_);_(* \(#,##0.0000\);_(* &quot;-&quot;????_);_(@_)"/>
    <numFmt numFmtId="168" formatCode="_(* #,##0.000_);_(* \(#,##0.000\);_(* &quot;-&quot;??_);_(@_)"/>
    <numFmt numFmtId="169" formatCode="_(* #,##0.000_);_(* \(#,##0.000\);_(* &quot;-&quot;????_);_(@_)"/>
    <numFmt numFmtId="170" formatCode="_(* #,##0_);_(* \(#,##0\);_(* &quot;-&quot;?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3" fontId="0" fillId="0" borderId="10" xfId="42" applyFont="1" applyBorder="1" applyAlignment="1">
      <alignment wrapText="1"/>
    </xf>
    <xf numFmtId="167" fontId="0" fillId="0" borderId="0" xfId="0" applyNumberFormat="1"/>
    <xf numFmtId="167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6" fontId="0" fillId="0" borderId="10" xfId="0" applyNumberFormat="1" applyFill="1" applyBorder="1" applyAlignment="1">
      <alignment wrapText="1"/>
    </xf>
    <xf numFmtId="167" fontId="0" fillId="0" borderId="10" xfId="0" applyNumberFormat="1" applyFill="1" applyBorder="1" applyAlignment="1">
      <alignment wrapText="1"/>
    </xf>
    <xf numFmtId="168" fontId="0" fillId="0" borderId="10" xfId="42" applyNumberFormat="1" applyFont="1" applyBorder="1" applyAlignment="1">
      <alignment wrapText="1"/>
    </xf>
    <xf numFmtId="168" fontId="0" fillId="0" borderId="0" xfId="42" applyNumberFormat="1" applyFont="1"/>
    <xf numFmtId="169" fontId="0" fillId="0" borderId="10" xfId="0" applyNumberFormat="1" applyFill="1" applyBorder="1" applyAlignment="1">
      <alignment wrapText="1"/>
    </xf>
    <xf numFmtId="169" fontId="0" fillId="0" borderId="0" xfId="0" applyNumberFormat="1"/>
    <xf numFmtId="169" fontId="0" fillId="0" borderId="0" xfId="0" applyNumberFormat="1" applyBorder="1"/>
    <xf numFmtId="169" fontId="0" fillId="0" borderId="11" xfId="0" applyNumberFormat="1" applyBorder="1"/>
    <xf numFmtId="168" fontId="0" fillId="0" borderId="10" xfId="0" applyNumberFormat="1" applyBorder="1" applyAlignment="1">
      <alignment wrapText="1"/>
    </xf>
    <xf numFmtId="168" fontId="0" fillId="0" borderId="10" xfId="0" applyNumberFormat="1" applyFill="1" applyBorder="1" applyAlignment="1">
      <alignment wrapText="1"/>
    </xf>
    <xf numFmtId="168" fontId="0" fillId="0" borderId="0" xfId="0" applyNumberFormat="1"/>
    <xf numFmtId="169" fontId="0" fillId="0" borderId="10" xfId="0" applyNumberFormat="1" applyFont="1" applyBorder="1"/>
    <xf numFmtId="169" fontId="0" fillId="0" borderId="0" xfId="0" applyNumberFormat="1" applyFill="1"/>
    <xf numFmtId="169" fontId="0" fillId="0" borderId="0" xfId="0" applyNumberFormat="1" applyFill="1" applyBorder="1"/>
    <xf numFmtId="169" fontId="0" fillId="0" borderId="11" xfId="0" applyNumberFormat="1" applyFill="1" applyBorder="1"/>
    <xf numFmtId="169" fontId="0" fillId="0" borderId="10" xfId="0" applyNumberFormat="1" applyFill="1" applyBorder="1"/>
    <xf numFmtId="44" fontId="0" fillId="0" borderId="0" xfId="43" applyFont="1"/>
    <xf numFmtId="168" fontId="0" fillId="0" borderId="10" xfId="42" applyNumberFormat="1" applyFont="1" applyFill="1" applyBorder="1" applyAlignment="1">
      <alignment wrapText="1"/>
    </xf>
    <xf numFmtId="0" fontId="0" fillId="0" borderId="0" xfId="0" applyFill="1"/>
    <xf numFmtId="44" fontId="0" fillId="0" borderId="0" xfId="43" applyFont="1" applyFill="1"/>
    <xf numFmtId="168" fontId="0" fillId="0" borderId="0" xfId="42" applyNumberFormat="1" applyFont="1" applyFill="1"/>
    <xf numFmtId="14" fontId="0" fillId="0" borderId="0" xfId="0" applyNumberFormat="1" applyFill="1"/>
    <xf numFmtId="168" fontId="0" fillId="0" borderId="0" xfId="42" applyNumberFormat="1" applyFont="1" applyBorder="1"/>
    <xf numFmtId="168" fontId="0" fillId="0" borderId="10" xfId="42" applyNumberFormat="1" applyFont="1" applyBorder="1"/>
    <xf numFmtId="170" fontId="0" fillId="0" borderId="0" xfId="42" applyNumberFormat="1" applyFont="1"/>
    <xf numFmtId="170" fontId="0" fillId="0" borderId="0" xfId="0" applyNumberFormat="1"/>
    <xf numFmtId="0" fontId="0" fillId="33" borderId="0" xfId="0" applyFill="1"/>
    <xf numFmtId="170" fontId="0" fillId="0" borderId="12" xfId="0" applyNumberFormat="1" applyBorder="1"/>
    <xf numFmtId="0" fontId="0" fillId="0" borderId="10" xfId="0" applyBorder="1"/>
    <xf numFmtId="170" fontId="0" fillId="0" borderId="10" xfId="0" applyNumberFormat="1" applyBorder="1"/>
    <xf numFmtId="170" fontId="0" fillId="0" borderId="13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7"/>
  <sheetViews>
    <sheetView tabSelected="1" topLeftCell="J1" zoomScaleNormal="100" workbookViewId="0">
      <pane ySplit="1" topLeftCell="A211" activePane="bottomLeft" state="frozen"/>
      <selection activeCell="J1" sqref="J1"/>
      <selection pane="bottomLeft" activeCell="U218" sqref="U218"/>
    </sheetView>
  </sheetViews>
  <sheetFormatPr defaultRowHeight="15" x14ac:dyDescent="0.25"/>
  <cols>
    <col min="1" max="1" width="12.7109375" customWidth="1"/>
    <col min="2" max="2" width="21" bestFit="1" customWidth="1"/>
    <col min="3" max="3" width="12.140625" style="7" customWidth="1"/>
    <col min="4" max="4" width="12.7109375" style="7" customWidth="1"/>
    <col min="5" max="5" width="12.85546875" style="7" customWidth="1"/>
    <col min="6" max="6" width="12.7109375" style="7" bestFit="1" customWidth="1"/>
    <col min="7" max="7" width="10.85546875" customWidth="1"/>
    <col min="8" max="8" width="10.140625" customWidth="1"/>
    <col min="9" max="9" width="10.140625" style="5" customWidth="1"/>
    <col min="10" max="10" width="19.28515625" customWidth="1"/>
    <col min="11" max="11" width="16.140625" customWidth="1"/>
    <col min="13" max="13" width="14" customWidth="1"/>
    <col min="14" max="14" width="9.42578125" style="25" customWidth="1"/>
    <col min="15" max="15" width="11" style="18" bestFit="1" customWidth="1"/>
    <col min="16" max="16" width="11.85546875" style="25" bestFit="1" customWidth="1"/>
    <col min="17" max="17" width="11.28515625" style="25" customWidth="1"/>
    <col min="18" max="18" width="11.42578125" style="25" bestFit="1" customWidth="1"/>
    <col min="19" max="21" width="11.42578125" style="25" customWidth="1"/>
    <col min="22" max="22" width="9.28515625" style="25" customWidth="1"/>
    <col min="23" max="23" width="11.5703125" style="20" bestFit="1" customWidth="1"/>
  </cols>
  <sheetData>
    <row r="1" spans="1:35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23" t="s">
        <v>431</v>
      </c>
      <c r="O1" s="17" t="s">
        <v>933</v>
      </c>
      <c r="P1" s="23" t="s">
        <v>932</v>
      </c>
      <c r="Q1" s="24" t="s">
        <v>934</v>
      </c>
      <c r="R1" s="24" t="s">
        <v>1301</v>
      </c>
      <c r="S1" s="24" t="s">
        <v>1403</v>
      </c>
      <c r="T1" s="24" t="s">
        <v>1406</v>
      </c>
      <c r="U1" s="24" t="s">
        <v>1414</v>
      </c>
      <c r="V1" s="24" t="s">
        <v>1415</v>
      </c>
      <c r="W1" s="19" t="s">
        <v>1416</v>
      </c>
    </row>
    <row r="2" spans="1:35" s="5" customFormat="1" x14ac:dyDescent="0.25">
      <c r="A2" s="5" t="s">
        <v>6</v>
      </c>
      <c r="B2" s="5" t="s">
        <v>7</v>
      </c>
      <c r="C2" s="7"/>
      <c r="D2" s="7">
        <v>4221.25</v>
      </c>
      <c r="E2" s="7">
        <v>4221.25</v>
      </c>
      <c r="F2" s="7">
        <v>16855</v>
      </c>
      <c r="G2" s="5">
        <v>3.9750000000000001</v>
      </c>
      <c r="H2" s="5">
        <v>3.3769999999999998</v>
      </c>
      <c r="I2" s="8">
        <f t="shared" ref="I2:I33" si="0">(E2/1.25)/1000</f>
        <v>3.3769999999999998</v>
      </c>
      <c r="J2" s="5" t="s">
        <v>124</v>
      </c>
      <c r="K2" s="5" t="s">
        <v>66</v>
      </c>
      <c r="L2" s="5">
        <v>84025</v>
      </c>
      <c r="M2" s="6">
        <v>41604</v>
      </c>
      <c r="N2" s="25">
        <f t="shared" ref="N2:N65" si="1">I2*0.023</f>
        <v>7.767099999999999E-2</v>
      </c>
      <c r="O2" s="18">
        <f>N2*13</f>
        <v>1.0097229999999999</v>
      </c>
      <c r="P2" s="25">
        <f t="shared" ref="P2:P33" si="2">N2*12</f>
        <v>0.93205199999999988</v>
      </c>
      <c r="Q2" s="25">
        <f>N2*12</f>
        <v>0.93205199999999988</v>
      </c>
      <c r="R2" s="25">
        <f>N2*12</f>
        <v>0.93205199999999988</v>
      </c>
      <c r="S2" s="25">
        <f>N2*12</f>
        <v>0.93205199999999988</v>
      </c>
      <c r="T2" s="25">
        <f>N2*12</f>
        <v>0.93205199999999988</v>
      </c>
      <c r="U2" s="25">
        <f>N2*12</f>
        <v>0.93205199999999988</v>
      </c>
      <c r="V2" s="25">
        <f>N2*5</f>
        <v>0.38835499999999995</v>
      </c>
      <c r="W2" s="20">
        <f>SUM(O2:V2)</f>
        <v>6.9903899999999979</v>
      </c>
      <c r="AI2" s="6"/>
    </row>
    <row r="3" spans="1:35" s="5" customFormat="1" x14ac:dyDescent="0.25">
      <c r="A3" s="5" t="s">
        <v>12</v>
      </c>
      <c r="B3" s="5" t="s">
        <v>7</v>
      </c>
      <c r="C3" s="7"/>
      <c r="D3" s="7">
        <v>4445</v>
      </c>
      <c r="E3" s="7">
        <v>4445</v>
      </c>
      <c r="F3" s="7">
        <v>15874</v>
      </c>
      <c r="G3" s="5">
        <v>4.25</v>
      </c>
      <c r="H3" s="5">
        <v>3.649</v>
      </c>
      <c r="I3" s="8">
        <f t="shared" si="0"/>
        <v>3.556</v>
      </c>
      <c r="J3" s="5" t="s">
        <v>13</v>
      </c>
      <c r="K3" s="5" t="s">
        <v>11</v>
      </c>
      <c r="L3" s="5">
        <v>84125</v>
      </c>
      <c r="M3" s="6">
        <v>41424</v>
      </c>
      <c r="N3" s="25">
        <f t="shared" si="1"/>
        <v>8.1788E-2</v>
      </c>
      <c r="O3" s="18">
        <f>N3*19</f>
        <v>1.5539719999999999</v>
      </c>
      <c r="P3" s="25">
        <f t="shared" si="2"/>
        <v>0.981456</v>
      </c>
      <c r="Q3" s="25">
        <f t="shared" ref="Q3:Q66" si="3">N3*12</f>
        <v>0.981456</v>
      </c>
      <c r="R3" s="25">
        <f t="shared" ref="R3:R66" si="4">N3*12</f>
        <v>0.981456</v>
      </c>
      <c r="S3" s="25">
        <f t="shared" ref="S3:S66" si="5">N3*12</f>
        <v>0.981456</v>
      </c>
      <c r="T3" s="25">
        <f t="shared" ref="T3:T66" si="6">N3*12</f>
        <v>0.981456</v>
      </c>
      <c r="U3" s="25">
        <f t="shared" ref="U3:U66" si="7">N3*12</f>
        <v>0.981456</v>
      </c>
      <c r="V3" s="25">
        <f t="shared" ref="V3:V66" si="8">N3*5</f>
        <v>0.40893999999999997</v>
      </c>
      <c r="W3" s="20">
        <f t="shared" ref="W3:W66" si="9">SUM(O3:V3)</f>
        <v>7.8516479999999991</v>
      </c>
      <c r="AI3" s="6"/>
    </row>
    <row r="4" spans="1:35" s="5" customFormat="1" x14ac:dyDescent="0.25">
      <c r="A4" s="5" t="s">
        <v>15</v>
      </c>
      <c r="B4" s="5" t="s">
        <v>7</v>
      </c>
      <c r="C4" s="7"/>
      <c r="D4" s="7">
        <v>1798.75</v>
      </c>
      <c r="E4" s="7">
        <v>1798.75</v>
      </c>
      <c r="F4" s="7">
        <v>9866</v>
      </c>
      <c r="G4" s="5">
        <v>2.04</v>
      </c>
      <c r="H4" s="5">
        <v>1.474</v>
      </c>
      <c r="I4" s="8">
        <f t="shared" si="0"/>
        <v>1.4390000000000001</v>
      </c>
      <c r="J4" s="5" t="s">
        <v>13</v>
      </c>
      <c r="K4" s="5" t="s">
        <v>11</v>
      </c>
      <c r="L4" s="5">
        <v>84102</v>
      </c>
      <c r="M4" s="6">
        <v>41529</v>
      </c>
      <c r="N4" s="25">
        <f t="shared" si="1"/>
        <v>3.3097000000000001E-2</v>
      </c>
      <c r="O4" s="18">
        <f>N4*15</f>
        <v>0.49645500000000004</v>
      </c>
      <c r="P4" s="25">
        <f t="shared" si="2"/>
        <v>0.39716400000000002</v>
      </c>
      <c r="Q4" s="25">
        <f t="shared" si="3"/>
        <v>0.39716400000000002</v>
      </c>
      <c r="R4" s="25">
        <f t="shared" si="4"/>
        <v>0.39716400000000002</v>
      </c>
      <c r="S4" s="25">
        <f t="shared" si="5"/>
        <v>0.39716400000000002</v>
      </c>
      <c r="T4" s="25">
        <f t="shared" si="6"/>
        <v>0.39716400000000002</v>
      </c>
      <c r="U4" s="25">
        <f t="shared" si="7"/>
        <v>0.39716400000000002</v>
      </c>
      <c r="V4" s="25">
        <f t="shared" si="8"/>
        <v>0.16548499999999999</v>
      </c>
      <c r="W4" s="20">
        <f t="shared" si="9"/>
        <v>3.044924</v>
      </c>
      <c r="AI4" s="6"/>
    </row>
    <row r="5" spans="1:35" s="5" customFormat="1" x14ac:dyDescent="0.25">
      <c r="A5" s="5" t="s">
        <v>16</v>
      </c>
      <c r="B5" s="5" t="s">
        <v>7</v>
      </c>
      <c r="C5" s="7"/>
      <c r="D5" s="7">
        <v>4536.25</v>
      </c>
      <c r="E5" s="7">
        <v>4536.25</v>
      </c>
      <c r="F5" s="7">
        <v>28000</v>
      </c>
      <c r="G5" s="5">
        <v>4.7699999999999996</v>
      </c>
      <c r="H5" s="5">
        <v>3.8679999999999999</v>
      </c>
      <c r="I5" s="8">
        <f t="shared" si="0"/>
        <v>3.629</v>
      </c>
      <c r="J5" s="5" t="s">
        <v>17</v>
      </c>
      <c r="K5" s="5" t="s">
        <v>11</v>
      </c>
      <c r="L5" s="5">
        <v>84065</v>
      </c>
      <c r="M5" s="6">
        <v>41592</v>
      </c>
      <c r="N5" s="25">
        <f t="shared" si="1"/>
        <v>8.3467E-2</v>
      </c>
      <c r="O5" s="18">
        <f>N5*13</f>
        <v>1.0850709999999999</v>
      </c>
      <c r="P5" s="25">
        <f t="shared" si="2"/>
        <v>1.0016039999999999</v>
      </c>
      <c r="Q5" s="25">
        <f t="shared" si="3"/>
        <v>1.0016039999999999</v>
      </c>
      <c r="R5" s="25">
        <f t="shared" si="4"/>
        <v>1.0016039999999999</v>
      </c>
      <c r="S5" s="25">
        <f t="shared" si="5"/>
        <v>1.0016039999999999</v>
      </c>
      <c r="T5" s="25">
        <f t="shared" si="6"/>
        <v>1.0016039999999999</v>
      </c>
      <c r="U5" s="25">
        <f t="shared" si="7"/>
        <v>1.0016039999999999</v>
      </c>
      <c r="V5" s="25">
        <f t="shared" si="8"/>
        <v>0.41733500000000001</v>
      </c>
      <c r="W5" s="20">
        <f t="shared" si="9"/>
        <v>7.5120299999999993</v>
      </c>
      <c r="AI5" s="6"/>
    </row>
    <row r="6" spans="1:35" s="5" customFormat="1" x14ac:dyDescent="0.25">
      <c r="A6" s="5" t="s">
        <v>18</v>
      </c>
      <c r="B6" s="5" t="s">
        <v>7</v>
      </c>
      <c r="C6" s="7"/>
      <c r="D6" s="7">
        <v>5000</v>
      </c>
      <c r="E6" s="7">
        <v>5000</v>
      </c>
      <c r="F6" s="7">
        <v>45999</v>
      </c>
      <c r="G6" s="5">
        <v>6</v>
      </c>
      <c r="H6" s="5">
        <v>4.5890000000000004</v>
      </c>
      <c r="I6" s="8">
        <f t="shared" si="0"/>
        <v>4</v>
      </c>
      <c r="J6" s="5" t="s">
        <v>13</v>
      </c>
      <c r="K6" s="5" t="s">
        <v>11</v>
      </c>
      <c r="L6" s="5">
        <v>84105</v>
      </c>
      <c r="M6" s="6">
        <v>41576</v>
      </c>
      <c r="N6" s="25">
        <f t="shared" si="1"/>
        <v>9.1999999999999998E-2</v>
      </c>
      <c r="O6" s="18">
        <f>N6*14</f>
        <v>1.288</v>
      </c>
      <c r="P6" s="25">
        <f t="shared" si="2"/>
        <v>1.1040000000000001</v>
      </c>
      <c r="Q6" s="25">
        <f t="shared" si="3"/>
        <v>1.1040000000000001</v>
      </c>
      <c r="R6" s="25">
        <f t="shared" si="4"/>
        <v>1.1040000000000001</v>
      </c>
      <c r="S6" s="25">
        <f t="shared" si="5"/>
        <v>1.1040000000000001</v>
      </c>
      <c r="T6" s="25">
        <f t="shared" si="6"/>
        <v>1.1040000000000001</v>
      </c>
      <c r="U6" s="25">
        <f t="shared" si="7"/>
        <v>1.1040000000000001</v>
      </c>
      <c r="V6" s="25">
        <f t="shared" si="8"/>
        <v>0.45999999999999996</v>
      </c>
      <c r="W6" s="20">
        <f t="shared" si="9"/>
        <v>8.3719999999999999</v>
      </c>
      <c r="AI6" s="6"/>
    </row>
    <row r="7" spans="1:35" s="5" customFormat="1" x14ac:dyDescent="0.25">
      <c r="A7" s="5" t="s">
        <v>22</v>
      </c>
      <c r="B7" s="5" t="s">
        <v>7</v>
      </c>
      <c r="C7" s="7"/>
      <c r="D7" s="7">
        <v>5000</v>
      </c>
      <c r="E7" s="7">
        <v>5000</v>
      </c>
      <c r="F7" s="7">
        <v>29768.11</v>
      </c>
      <c r="G7" s="5">
        <v>6</v>
      </c>
      <c r="H7" s="5">
        <v>4.9169999999999998</v>
      </c>
      <c r="I7" s="8">
        <f t="shared" si="0"/>
        <v>4</v>
      </c>
      <c r="J7" s="5" t="s">
        <v>23</v>
      </c>
      <c r="K7" s="5" t="s">
        <v>24</v>
      </c>
      <c r="L7" s="5">
        <v>84720</v>
      </c>
      <c r="M7" s="6">
        <v>41500</v>
      </c>
      <c r="N7" s="25">
        <f t="shared" si="1"/>
        <v>9.1999999999999998E-2</v>
      </c>
      <c r="O7" s="18">
        <f>N7*16</f>
        <v>1.472</v>
      </c>
      <c r="P7" s="25">
        <f t="shared" si="2"/>
        <v>1.1040000000000001</v>
      </c>
      <c r="Q7" s="25">
        <f t="shared" si="3"/>
        <v>1.1040000000000001</v>
      </c>
      <c r="R7" s="25">
        <f t="shared" si="4"/>
        <v>1.1040000000000001</v>
      </c>
      <c r="S7" s="25">
        <f t="shared" si="5"/>
        <v>1.1040000000000001</v>
      </c>
      <c r="T7" s="25">
        <f t="shared" si="6"/>
        <v>1.1040000000000001</v>
      </c>
      <c r="U7" s="25">
        <f t="shared" si="7"/>
        <v>1.1040000000000001</v>
      </c>
      <c r="V7" s="25">
        <f t="shared" si="8"/>
        <v>0.45999999999999996</v>
      </c>
      <c r="W7" s="20">
        <f t="shared" si="9"/>
        <v>8.5560000000000009</v>
      </c>
      <c r="AI7" s="6"/>
    </row>
    <row r="8" spans="1:35" s="5" customFormat="1" x14ac:dyDescent="0.25">
      <c r="A8" s="5" t="s">
        <v>29</v>
      </c>
      <c r="B8" s="5" t="s">
        <v>7</v>
      </c>
      <c r="C8" s="7"/>
      <c r="D8" s="7">
        <v>4227.5</v>
      </c>
      <c r="E8" s="7">
        <v>4227.5</v>
      </c>
      <c r="F8" s="7">
        <v>14850</v>
      </c>
      <c r="G8" s="5">
        <v>4.24</v>
      </c>
      <c r="H8" s="5">
        <v>3.5590000000000002</v>
      </c>
      <c r="I8" s="8">
        <f t="shared" si="0"/>
        <v>3.3820000000000001</v>
      </c>
      <c r="J8" s="5" t="s">
        <v>30</v>
      </c>
      <c r="K8" s="5" t="s">
        <v>31</v>
      </c>
      <c r="L8" s="5">
        <v>84098</v>
      </c>
      <c r="M8" s="6">
        <v>41593</v>
      </c>
      <c r="N8" s="25">
        <f t="shared" si="1"/>
        <v>7.7786000000000008E-2</v>
      </c>
      <c r="O8" s="18">
        <f>N8*13</f>
        <v>1.0112180000000002</v>
      </c>
      <c r="P8" s="25">
        <f t="shared" si="2"/>
        <v>0.93343200000000004</v>
      </c>
      <c r="Q8" s="25">
        <f t="shared" si="3"/>
        <v>0.93343200000000004</v>
      </c>
      <c r="R8" s="25">
        <f t="shared" si="4"/>
        <v>0.93343200000000004</v>
      </c>
      <c r="S8" s="25">
        <f t="shared" si="5"/>
        <v>0.93343200000000004</v>
      </c>
      <c r="T8" s="25">
        <f t="shared" si="6"/>
        <v>0.93343200000000004</v>
      </c>
      <c r="U8" s="25">
        <f t="shared" si="7"/>
        <v>0.93343200000000004</v>
      </c>
      <c r="V8" s="25">
        <f t="shared" si="8"/>
        <v>0.38893000000000005</v>
      </c>
      <c r="W8" s="20">
        <f t="shared" si="9"/>
        <v>7.0007399999999995</v>
      </c>
      <c r="AI8" s="6"/>
    </row>
    <row r="9" spans="1:35" s="5" customFormat="1" x14ac:dyDescent="0.25">
      <c r="A9" s="5" t="s">
        <v>33</v>
      </c>
      <c r="B9" s="5" t="s">
        <v>7</v>
      </c>
      <c r="C9" s="7"/>
      <c r="D9" s="7">
        <v>2620</v>
      </c>
      <c r="E9" s="7">
        <v>2620</v>
      </c>
      <c r="F9" s="7">
        <v>9311.48</v>
      </c>
      <c r="G9" s="5">
        <v>2.5</v>
      </c>
      <c r="H9" s="5">
        <v>2.0960000000000001</v>
      </c>
      <c r="I9" s="8">
        <f t="shared" si="0"/>
        <v>2.0960000000000001</v>
      </c>
      <c r="J9" s="5" t="s">
        <v>13</v>
      </c>
      <c r="K9" s="5" t="s">
        <v>11</v>
      </c>
      <c r="L9" s="5">
        <v>84124</v>
      </c>
      <c r="M9" s="6">
        <v>41500</v>
      </c>
      <c r="N9" s="25">
        <f t="shared" si="1"/>
        <v>4.8208000000000001E-2</v>
      </c>
      <c r="O9" s="18">
        <f>N9*16</f>
        <v>0.77132800000000001</v>
      </c>
      <c r="P9" s="25">
        <f t="shared" si="2"/>
        <v>0.57849600000000001</v>
      </c>
      <c r="Q9" s="25">
        <f t="shared" si="3"/>
        <v>0.57849600000000001</v>
      </c>
      <c r="R9" s="25">
        <f t="shared" si="4"/>
        <v>0.57849600000000001</v>
      </c>
      <c r="S9" s="25">
        <f t="shared" si="5"/>
        <v>0.57849600000000001</v>
      </c>
      <c r="T9" s="25">
        <f t="shared" si="6"/>
        <v>0.57849600000000001</v>
      </c>
      <c r="U9" s="25">
        <f t="shared" si="7"/>
        <v>0.57849600000000001</v>
      </c>
      <c r="V9" s="25">
        <f t="shared" si="8"/>
        <v>0.24104</v>
      </c>
      <c r="W9" s="20">
        <f t="shared" si="9"/>
        <v>4.4833439999999998</v>
      </c>
      <c r="AI9" s="6"/>
    </row>
    <row r="10" spans="1:35" s="5" customFormat="1" x14ac:dyDescent="0.25">
      <c r="A10" s="5" t="s">
        <v>34</v>
      </c>
      <c r="B10" s="5" t="s">
        <v>7</v>
      </c>
      <c r="C10" s="7"/>
      <c r="D10" s="7">
        <v>5000</v>
      </c>
      <c r="E10" s="7">
        <v>5000</v>
      </c>
      <c r="F10" s="7">
        <v>33214.47</v>
      </c>
      <c r="G10" s="5">
        <v>8.67</v>
      </c>
      <c r="H10" s="5">
        <v>6.7480000000000002</v>
      </c>
      <c r="I10" s="8">
        <f t="shared" si="0"/>
        <v>4</v>
      </c>
      <c r="J10" s="5" t="s">
        <v>35</v>
      </c>
      <c r="K10" s="5" t="s">
        <v>11</v>
      </c>
      <c r="L10" s="5">
        <v>84070</v>
      </c>
      <c r="M10" s="6">
        <v>41428</v>
      </c>
      <c r="N10" s="25">
        <f t="shared" si="1"/>
        <v>9.1999999999999998E-2</v>
      </c>
      <c r="O10" s="18">
        <f>N10*18</f>
        <v>1.6559999999999999</v>
      </c>
      <c r="P10" s="25">
        <f t="shared" si="2"/>
        <v>1.1040000000000001</v>
      </c>
      <c r="Q10" s="25">
        <f t="shared" si="3"/>
        <v>1.1040000000000001</v>
      </c>
      <c r="R10" s="25">
        <f t="shared" si="4"/>
        <v>1.1040000000000001</v>
      </c>
      <c r="S10" s="25">
        <f t="shared" si="5"/>
        <v>1.1040000000000001</v>
      </c>
      <c r="T10" s="25">
        <f t="shared" si="6"/>
        <v>1.1040000000000001</v>
      </c>
      <c r="U10" s="25">
        <f t="shared" si="7"/>
        <v>1.1040000000000001</v>
      </c>
      <c r="V10" s="25">
        <f t="shared" si="8"/>
        <v>0.45999999999999996</v>
      </c>
      <c r="W10" s="20">
        <f t="shared" si="9"/>
        <v>8.740000000000002</v>
      </c>
      <c r="AI10" s="6"/>
    </row>
    <row r="11" spans="1:35" s="5" customFormat="1" x14ac:dyDescent="0.25">
      <c r="A11" s="5" t="s">
        <v>36</v>
      </c>
      <c r="B11" s="5" t="s">
        <v>7</v>
      </c>
      <c r="C11" s="7"/>
      <c r="D11" s="7">
        <v>3087.5</v>
      </c>
      <c r="E11" s="7">
        <v>3087.5</v>
      </c>
      <c r="F11" s="7">
        <v>12276.75</v>
      </c>
      <c r="G11" s="5">
        <v>3.43</v>
      </c>
      <c r="H11" s="5">
        <v>2.4700000000000002</v>
      </c>
      <c r="I11" s="8">
        <f t="shared" si="0"/>
        <v>2.4700000000000002</v>
      </c>
      <c r="J11" s="5" t="s">
        <v>13</v>
      </c>
      <c r="K11" s="5" t="s">
        <v>11</v>
      </c>
      <c r="L11" s="5">
        <v>84124</v>
      </c>
      <c r="M11" s="6">
        <v>41507</v>
      </c>
      <c r="N11" s="25">
        <f t="shared" si="1"/>
        <v>5.6810000000000006E-2</v>
      </c>
      <c r="O11" s="18">
        <f>N11*16</f>
        <v>0.9089600000000001</v>
      </c>
      <c r="P11" s="25">
        <f t="shared" si="2"/>
        <v>0.6817200000000001</v>
      </c>
      <c r="Q11" s="25">
        <f t="shared" si="3"/>
        <v>0.6817200000000001</v>
      </c>
      <c r="R11" s="25">
        <f t="shared" si="4"/>
        <v>0.6817200000000001</v>
      </c>
      <c r="S11" s="25">
        <f t="shared" si="5"/>
        <v>0.6817200000000001</v>
      </c>
      <c r="T11" s="25">
        <f t="shared" si="6"/>
        <v>0.6817200000000001</v>
      </c>
      <c r="U11" s="25">
        <f t="shared" si="7"/>
        <v>0.6817200000000001</v>
      </c>
      <c r="V11" s="25">
        <f t="shared" si="8"/>
        <v>0.28405000000000002</v>
      </c>
      <c r="W11" s="20">
        <f t="shared" si="9"/>
        <v>5.2833300000000012</v>
      </c>
      <c r="AI11" s="6"/>
    </row>
    <row r="12" spans="1:35" s="5" customFormat="1" x14ac:dyDescent="0.25">
      <c r="A12" s="5" t="s">
        <v>37</v>
      </c>
      <c r="B12" s="5" t="s">
        <v>7</v>
      </c>
      <c r="C12" s="7"/>
      <c r="D12" s="7">
        <v>5000</v>
      </c>
      <c r="E12" s="7">
        <v>5000</v>
      </c>
      <c r="F12" s="7">
        <v>15980</v>
      </c>
      <c r="G12" s="5">
        <v>4.68</v>
      </c>
      <c r="H12" s="5">
        <v>4.0220000000000002</v>
      </c>
      <c r="I12" s="8">
        <f t="shared" si="0"/>
        <v>4</v>
      </c>
      <c r="J12" s="5" t="s">
        <v>38</v>
      </c>
      <c r="K12" s="5" t="s">
        <v>11</v>
      </c>
      <c r="L12" s="5">
        <v>84096</v>
      </c>
      <c r="M12" s="6">
        <v>41725</v>
      </c>
      <c r="N12" s="25">
        <f t="shared" si="1"/>
        <v>9.1999999999999998E-2</v>
      </c>
      <c r="O12" s="18">
        <f>N12*9</f>
        <v>0.82799999999999996</v>
      </c>
      <c r="P12" s="25">
        <f t="shared" si="2"/>
        <v>1.1040000000000001</v>
      </c>
      <c r="Q12" s="25">
        <f t="shared" si="3"/>
        <v>1.1040000000000001</v>
      </c>
      <c r="R12" s="25">
        <f t="shared" si="4"/>
        <v>1.1040000000000001</v>
      </c>
      <c r="S12" s="25">
        <f t="shared" si="5"/>
        <v>1.1040000000000001</v>
      </c>
      <c r="T12" s="25">
        <f t="shared" si="6"/>
        <v>1.1040000000000001</v>
      </c>
      <c r="U12" s="25">
        <f t="shared" si="7"/>
        <v>1.1040000000000001</v>
      </c>
      <c r="V12" s="25">
        <f t="shared" si="8"/>
        <v>0.45999999999999996</v>
      </c>
      <c r="W12" s="20">
        <f t="shared" si="9"/>
        <v>7.9120000000000008</v>
      </c>
      <c r="AI12" s="6"/>
    </row>
    <row r="13" spans="1:35" s="5" customFormat="1" x14ac:dyDescent="0.25">
      <c r="A13" s="5" t="s">
        <v>42</v>
      </c>
      <c r="B13" s="5" t="s">
        <v>7</v>
      </c>
      <c r="C13" s="7"/>
      <c r="D13" s="7">
        <v>2033.75</v>
      </c>
      <c r="E13" s="7">
        <v>2033.75</v>
      </c>
      <c r="F13" s="7">
        <v>10213</v>
      </c>
      <c r="G13" s="5">
        <v>2.04</v>
      </c>
      <c r="H13" s="5">
        <v>1.72</v>
      </c>
      <c r="I13" s="8">
        <f t="shared" si="0"/>
        <v>1.627</v>
      </c>
      <c r="J13" s="5" t="s">
        <v>308</v>
      </c>
      <c r="K13" s="5" t="s">
        <v>43</v>
      </c>
      <c r="L13" s="5">
        <v>84049</v>
      </c>
      <c r="M13" s="6">
        <v>41500</v>
      </c>
      <c r="N13" s="25">
        <f t="shared" si="1"/>
        <v>3.7421000000000003E-2</v>
      </c>
      <c r="O13" s="18">
        <f>N13*16</f>
        <v>0.59873600000000005</v>
      </c>
      <c r="P13" s="25">
        <f t="shared" si="2"/>
        <v>0.44905200000000001</v>
      </c>
      <c r="Q13" s="25">
        <f t="shared" si="3"/>
        <v>0.44905200000000001</v>
      </c>
      <c r="R13" s="25">
        <f t="shared" si="4"/>
        <v>0.44905200000000001</v>
      </c>
      <c r="S13" s="25">
        <f t="shared" si="5"/>
        <v>0.44905200000000001</v>
      </c>
      <c r="T13" s="25">
        <f t="shared" si="6"/>
        <v>0.44905200000000001</v>
      </c>
      <c r="U13" s="25">
        <f t="shared" si="7"/>
        <v>0.44905200000000001</v>
      </c>
      <c r="V13" s="25">
        <f t="shared" si="8"/>
        <v>0.18710500000000002</v>
      </c>
      <c r="W13" s="20">
        <f t="shared" si="9"/>
        <v>3.4801530000000001</v>
      </c>
      <c r="AI13" s="6"/>
    </row>
    <row r="14" spans="1:35" s="5" customFormat="1" x14ac:dyDescent="0.25">
      <c r="A14" s="5" t="s">
        <v>44</v>
      </c>
      <c r="B14" s="5" t="s">
        <v>7</v>
      </c>
      <c r="C14" s="7"/>
      <c r="D14" s="7">
        <v>1353.75</v>
      </c>
      <c r="E14" s="7">
        <v>1353.75</v>
      </c>
      <c r="F14" s="7">
        <v>6787</v>
      </c>
      <c r="G14" s="5">
        <v>1.56</v>
      </c>
      <c r="H14" s="5">
        <v>1.1639999999999999</v>
      </c>
      <c r="I14" s="8">
        <f t="shared" si="0"/>
        <v>1.083</v>
      </c>
      <c r="J14" s="5" t="s">
        <v>30</v>
      </c>
      <c r="K14" s="5" t="s">
        <v>31</v>
      </c>
      <c r="L14" s="5">
        <v>84060</v>
      </c>
      <c r="M14" s="6">
        <v>41480</v>
      </c>
      <c r="N14" s="25">
        <f t="shared" si="1"/>
        <v>2.4908999999999997E-2</v>
      </c>
      <c r="O14" s="18">
        <f>N14*17</f>
        <v>0.42345299999999997</v>
      </c>
      <c r="P14" s="25">
        <f t="shared" si="2"/>
        <v>0.29890799999999995</v>
      </c>
      <c r="Q14" s="25">
        <f t="shared" si="3"/>
        <v>0.29890799999999995</v>
      </c>
      <c r="R14" s="25">
        <f t="shared" si="4"/>
        <v>0.29890799999999995</v>
      </c>
      <c r="S14" s="25">
        <f t="shared" si="5"/>
        <v>0.29890799999999995</v>
      </c>
      <c r="T14" s="25">
        <f t="shared" si="6"/>
        <v>0.29890799999999995</v>
      </c>
      <c r="U14" s="25">
        <f t="shared" si="7"/>
        <v>0.29890799999999995</v>
      </c>
      <c r="V14" s="25">
        <f t="shared" si="8"/>
        <v>0.12454499999999999</v>
      </c>
      <c r="W14" s="20">
        <f t="shared" si="9"/>
        <v>2.3414459999999995</v>
      </c>
      <c r="AI14" s="6"/>
    </row>
    <row r="15" spans="1:35" s="5" customFormat="1" x14ac:dyDescent="0.25">
      <c r="A15" s="5" t="s">
        <v>46</v>
      </c>
      <c r="B15" s="5" t="s">
        <v>7</v>
      </c>
      <c r="C15" s="7"/>
      <c r="D15" s="7">
        <v>4131.25</v>
      </c>
      <c r="E15" s="7">
        <v>4131.25</v>
      </c>
      <c r="F15" s="7">
        <v>27346</v>
      </c>
      <c r="G15" s="5">
        <v>4.24</v>
      </c>
      <c r="H15" s="5">
        <v>3.468</v>
      </c>
      <c r="I15" s="8">
        <f t="shared" si="0"/>
        <v>3.3050000000000002</v>
      </c>
      <c r="J15" s="5" t="s">
        <v>47</v>
      </c>
      <c r="K15" s="5" t="s">
        <v>31</v>
      </c>
      <c r="L15" s="5">
        <v>84017</v>
      </c>
      <c r="M15" s="6">
        <v>41548</v>
      </c>
      <c r="N15" s="25">
        <f t="shared" si="1"/>
        <v>7.6014999999999999E-2</v>
      </c>
      <c r="O15" s="18">
        <f>N15*14</f>
        <v>1.0642100000000001</v>
      </c>
      <c r="P15" s="25">
        <f t="shared" si="2"/>
        <v>0.91217999999999999</v>
      </c>
      <c r="Q15" s="25">
        <f t="shared" si="3"/>
        <v>0.91217999999999999</v>
      </c>
      <c r="R15" s="25">
        <f t="shared" si="4"/>
        <v>0.91217999999999999</v>
      </c>
      <c r="S15" s="25">
        <f t="shared" si="5"/>
        <v>0.91217999999999999</v>
      </c>
      <c r="T15" s="25">
        <f t="shared" si="6"/>
        <v>0.91217999999999999</v>
      </c>
      <c r="U15" s="25">
        <f t="shared" si="7"/>
        <v>0.91217999999999999</v>
      </c>
      <c r="V15" s="25">
        <f t="shared" si="8"/>
        <v>0.380075</v>
      </c>
      <c r="W15" s="20">
        <f t="shared" si="9"/>
        <v>6.9173650000000002</v>
      </c>
      <c r="AI15" s="6"/>
    </row>
    <row r="16" spans="1:35" s="5" customFormat="1" x14ac:dyDescent="0.25">
      <c r="A16" s="5" t="s">
        <v>56</v>
      </c>
      <c r="B16" s="5" t="s">
        <v>7</v>
      </c>
      <c r="C16" s="7"/>
      <c r="D16" s="7">
        <v>5000</v>
      </c>
      <c r="E16" s="7">
        <v>5000</v>
      </c>
      <c r="F16" s="7">
        <v>19845</v>
      </c>
      <c r="G16" s="5">
        <v>5</v>
      </c>
      <c r="H16" s="5">
        <v>4.3630000000000004</v>
      </c>
      <c r="I16" s="8">
        <f t="shared" si="0"/>
        <v>4</v>
      </c>
      <c r="J16" s="5" t="s">
        <v>13</v>
      </c>
      <c r="K16" s="5" t="s">
        <v>11</v>
      </c>
      <c r="L16" s="5">
        <v>84109</v>
      </c>
      <c r="M16" s="6">
        <v>41424</v>
      </c>
      <c r="N16" s="25">
        <f t="shared" si="1"/>
        <v>9.1999999999999998E-2</v>
      </c>
      <c r="O16" s="18">
        <f>N16*19</f>
        <v>1.748</v>
      </c>
      <c r="P16" s="25">
        <f t="shared" si="2"/>
        <v>1.1040000000000001</v>
      </c>
      <c r="Q16" s="25">
        <f t="shared" si="3"/>
        <v>1.1040000000000001</v>
      </c>
      <c r="R16" s="25">
        <f t="shared" si="4"/>
        <v>1.1040000000000001</v>
      </c>
      <c r="S16" s="25">
        <f t="shared" si="5"/>
        <v>1.1040000000000001</v>
      </c>
      <c r="T16" s="25">
        <f t="shared" si="6"/>
        <v>1.1040000000000001</v>
      </c>
      <c r="U16" s="25">
        <f t="shared" si="7"/>
        <v>1.1040000000000001</v>
      </c>
      <c r="V16" s="25">
        <f t="shared" si="8"/>
        <v>0.45999999999999996</v>
      </c>
      <c r="W16" s="20">
        <f t="shared" si="9"/>
        <v>8.8320000000000007</v>
      </c>
      <c r="AI16" s="6"/>
    </row>
    <row r="17" spans="1:35" s="5" customFormat="1" x14ac:dyDescent="0.25">
      <c r="A17" s="5" t="s">
        <v>54</v>
      </c>
      <c r="B17" s="5" t="s">
        <v>7</v>
      </c>
      <c r="C17" s="7"/>
      <c r="D17" s="7">
        <v>3090</v>
      </c>
      <c r="E17" s="7">
        <v>3090</v>
      </c>
      <c r="F17" s="7">
        <v>13067</v>
      </c>
      <c r="G17" s="5">
        <v>3</v>
      </c>
      <c r="H17" s="5">
        <v>2.472</v>
      </c>
      <c r="I17" s="8">
        <f t="shared" si="0"/>
        <v>2.472</v>
      </c>
      <c r="J17" s="5" t="s">
        <v>13</v>
      </c>
      <c r="K17" s="5" t="s">
        <v>11</v>
      </c>
      <c r="L17" s="5">
        <v>84102</v>
      </c>
      <c r="M17" s="6">
        <v>41467</v>
      </c>
      <c r="N17" s="25">
        <f t="shared" si="1"/>
        <v>5.6855999999999997E-2</v>
      </c>
      <c r="O17" s="18">
        <f>N17*17</f>
        <v>0.96655199999999997</v>
      </c>
      <c r="P17" s="25">
        <f t="shared" si="2"/>
        <v>0.68227199999999999</v>
      </c>
      <c r="Q17" s="25">
        <f t="shared" si="3"/>
        <v>0.68227199999999999</v>
      </c>
      <c r="R17" s="25">
        <f t="shared" si="4"/>
        <v>0.68227199999999999</v>
      </c>
      <c r="S17" s="25">
        <f t="shared" si="5"/>
        <v>0.68227199999999999</v>
      </c>
      <c r="T17" s="25">
        <f t="shared" si="6"/>
        <v>0.68227199999999999</v>
      </c>
      <c r="U17" s="25">
        <f t="shared" si="7"/>
        <v>0.68227199999999999</v>
      </c>
      <c r="V17" s="25">
        <f t="shared" si="8"/>
        <v>0.28427999999999998</v>
      </c>
      <c r="W17" s="20">
        <f t="shared" si="9"/>
        <v>5.3444640000000003</v>
      </c>
      <c r="AI17" s="6"/>
    </row>
    <row r="18" spans="1:35" s="5" customFormat="1" x14ac:dyDescent="0.25">
      <c r="A18" s="5" t="s">
        <v>60</v>
      </c>
      <c r="B18" s="5" t="s">
        <v>7</v>
      </c>
      <c r="C18" s="7"/>
      <c r="D18" s="7">
        <v>3205</v>
      </c>
      <c r="E18" s="7">
        <v>3205</v>
      </c>
      <c r="F18" s="7">
        <v>12390</v>
      </c>
      <c r="G18" s="5">
        <v>3.12</v>
      </c>
      <c r="H18" s="5">
        <v>2.57</v>
      </c>
      <c r="I18" s="8">
        <f t="shared" si="0"/>
        <v>2.5640000000000001</v>
      </c>
      <c r="J18" s="5" t="s">
        <v>13</v>
      </c>
      <c r="K18" s="5" t="s">
        <v>11</v>
      </c>
      <c r="L18" s="5">
        <v>84117</v>
      </c>
      <c r="M18" s="6">
        <v>41450</v>
      </c>
      <c r="N18" s="25">
        <f t="shared" si="1"/>
        <v>5.8972000000000004E-2</v>
      </c>
      <c r="O18" s="18">
        <f>N18*18</f>
        <v>1.061496</v>
      </c>
      <c r="P18" s="25">
        <f t="shared" si="2"/>
        <v>0.70766400000000007</v>
      </c>
      <c r="Q18" s="25">
        <f t="shared" si="3"/>
        <v>0.70766400000000007</v>
      </c>
      <c r="R18" s="25">
        <f t="shared" si="4"/>
        <v>0.70766400000000007</v>
      </c>
      <c r="S18" s="25">
        <f t="shared" si="5"/>
        <v>0.70766400000000007</v>
      </c>
      <c r="T18" s="25">
        <f t="shared" si="6"/>
        <v>0.70766400000000007</v>
      </c>
      <c r="U18" s="25">
        <f t="shared" si="7"/>
        <v>0.70766400000000007</v>
      </c>
      <c r="V18" s="25">
        <f t="shared" si="8"/>
        <v>0.29486000000000001</v>
      </c>
      <c r="W18" s="20">
        <f t="shared" si="9"/>
        <v>5.6023400000000008</v>
      </c>
      <c r="AI18" s="6"/>
    </row>
    <row r="19" spans="1:35" s="5" customFormat="1" x14ac:dyDescent="0.25">
      <c r="A19" s="5" t="s">
        <v>59</v>
      </c>
      <c r="B19" s="5" t="s">
        <v>7</v>
      </c>
      <c r="C19" s="7"/>
      <c r="D19" s="7">
        <v>2123.75</v>
      </c>
      <c r="E19" s="7">
        <v>2123.75</v>
      </c>
      <c r="F19" s="7">
        <v>8775</v>
      </c>
      <c r="G19" s="5">
        <v>2.3849999999999998</v>
      </c>
      <c r="H19" s="5">
        <v>1.7070000000000001</v>
      </c>
      <c r="I19" s="8">
        <f t="shared" si="0"/>
        <v>1.6990000000000001</v>
      </c>
      <c r="J19" s="5" t="s">
        <v>28</v>
      </c>
      <c r="K19" s="5" t="s">
        <v>11</v>
      </c>
      <c r="L19" s="5">
        <v>84088</v>
      </c>
      <c r="M19" s="6">
        <v>41467</v>
      </c>
      <c r="N19" s="25">
        <f t="shared" si="1"/>
        <v>3.9077000000000001E-2</v>
      </c>
      <c r="O19" s="18">
        <f>N19*17</f>
        <v>0.66430900000000004</v>
      </c>
      <c r="P19" s="25">
        <f t="shared" si="2"/>
        <v>0.46892400000000001</v>
      </c>
      <c r="Q19" s="25">
        <f t="shared" si="3"/>
        <v>0.46892400000000001</v>
      </c>
      <c r="R19" s="25">
        <f t="shared" si="4"/>
        <v>0.46892400000000001</v>
      </c>
      <c r="S19" s="25">
        <f t="shared" si="5"/>
        <v>0.46892400000000001</v>
      </c>
      <c r="T19" s="25">
        <f t="shared" si="6"/>
        <v>0.46892400000000001</v>
      </c>
      <c r="U19" s="25">
        <f t="shared" si="7"/>
        <v>0.46892400000000001</v>
      </c>
      <c r="V19" s="25">
        <f t="shared" si="8"/>
        <v>0.195385</v>
      </c>
      <c r="W19" s="20">
        <f t="shared" si="9"/>
        <v>3.6732379999999996</v>
      </c>
      <c r="AI19" s="6"/>
    </row>
    <row r="20" spans="1:35" s="5" customFormat="1" x14ac:dyDescent="0.25">
      <c r="A20" s="5" t="s">
        <v>48</v>
      </c>
      <c r="B20" s="5" t="s">
        <v>7</v>
      </c>
      <c r="C20" s="7"/>
      <c r="D20" s="7">
        <v>5000</v>
      </c>
      <c r="E20" s="7">
        <v>5000</v>
      </c>
      <c r="F20" s="7">
        <v>25304</v>
      </c>
      <c r="G20" s="5">
        <v>7.5949999999999998</v>
      </c>
      <c r="H20" s="5">
        <v>5.6710000000000003</v>
      </c>
      <c r="I20" s="8">
        <f t="shared" si="0"/>
        <v>4</v>
      </c>
      <c r="J20" s="5" t="s">
        <v>17</v>
      </c>
      <c r="K20" s="5" t="s">
        <v>11</v>
      </c>
      <c r="L20" s="5">
        <v>84065</v>
      </c>
      <c r="M20" s="6">
        <v>41467</v>
      </c>
      <c r="N20" s="25">
        <f t="shared" si="1"/>
        <v>9.1999999999999998E-2</v>
      </c>
      <c r="O20" s="18">
        <f>N20*17</f>
        <v>1.5640000000000001</v>
      </c>
      <c r="P20" s="25">
        <f t="shared" si="2"/>
        <v>1.1040000000000001</v>
      </c>
      <c r="Q20" s="25">
        <f t="shared" si="3"/>
        <v>1.1040000000000001</v>
      </c>
      <c r="R20" s="25">
        <f t="shared" si="4"/>
        <v>1.1040000000000001</v>
      </c>
      <c r="S20" s="25">
        <f t="shared" si="5"/>
        <v>1.1040000000000001</v>
      </c>
      <c r="T20" s="25">
        <f t="shared" si="6"/>
        <v>1.1040000000000001</v>
      </c>
      <c r="U20" s="25">
        <f t="shared" si="7"/>
        <v>1.1040000000000001</v>
      </c>
      <c r="V20" s="25">
        <f t="shared" si="8"/>
        <v>0.45999999999999996</v>
      </c>
      <c r="W20" s="20">
        <f t="shared" si="9"/>
        <v>8.6479999999999997</v>
      </c>
      <c r="AI20" s="6"/>
    </row>
    <row r="21" spans="1:35" s="5" customFormat="1" x14ac:dyDescent="0.25">
      <c r="A21" s="5" t="s">
        <v>63</v>
      </c>
      <c r="B21" s="5" t="s">
        <v>7</v>
      </c>
      <c r="C21" s="7"/>
      <c r="D21" s="7">
        <v>4223.75</v>
      </c>
      <c r="E21" s="7">
        <v>4223.75</v>
      </c>
      <c r="F21" s="7">
        <v>14590.16</v>
      </c>
      <c r="G21" s="5">
        <v>4.08</v>
      </c>
      <c r="H21" s="5">
        <v>3.379</v>
      </c>
      <c r="I21" s="8">
        <f t="shared" si="0"/>
        <v>3.379</v>
      </c>
      <c r="J21" s="5" t="s">
        <v>35</v>
      </c>
      <c r="K21" s="5" t="s">
        <v>11</v>
      </c>
      <c r="L21" s="5">
        <v>84093</v>
      </c>
      <c r="M21" s="6">
        <v>41578</v>
      </c>
      <c r="N21" s="25">
        <f t="shared" si="1"/>
        <v>7.7716999999999994E-2</v>
      </c>
      <c r="O21" s="18">
        <f>N21*14</f>
        <v>1.0880379999999998</v>
      </c>
      <c r="P21" s="25">
        <f t="shared" si="2"/>
        <v>0.93260399999999999</v>
      </c>
      <c r="Q21" s="25">
        <f t="shared" si="3"/>
        <v>0.93260399999999999</v>
      </c>
      <c r="R21" s="25">
        <f t="shared" si="4"/>
        <v>0.93260399999999999</v>
      </c>
      <c r="S21" s="25">
        <f t="shared" si="5"/>
        <v>0.93260399999999999</v>
      </c>
      <c r="T21" s="25">
        <f t="shared" si="6"/>
        <v>0.93260399999999999</v>
      </c>
      <c r="U21" s="25">
        <f t="shared" si="7"/>
        <v>0.93260399999999999</v>
      </c>
      <c r="V21" s="25">
        <f t="shared" si="8"/>
        <v>0.38858499999999996</v>
      </c>
      <c r="W21" s="20">
        <f t="shared" si="9"/>
        <v>7.0722469999999982</v>
      </c>
      <c r="AI21" s="6"/>
    </row>
    <row r="22" spans="1:35" s="5" customFormat="1" x14ac:dyDescent="0.25">
      <c r="A22" s="5" t="s">
        <v>64</v>
      </c>
      <c r="B22" s="5" t="s">
        <v>7</v>
      </c>
      <c r="C22" s="7"/>
      <c r="D22" s="7">
        <v>4416.25</v>
      </c>
      <c r="E22" s="7">
        <v>4416.25</v>
      </c>
      <c r="F22" s="7">
        <v>16380</v>
      </c>
      <c r="G22" s="5">
        <v>4.5</v>
      </c>
      <c r="H22" s="5">
        <v>3.5329999999999999</v>
      </c>
      <c r="I22" s="8">
        <f t="shared" si="0"/>
        <v>3.5329999999999999</v>
      </c>
      <c r="J22" s="5" t="s">
        <v>13</v>
      </c>
      <c r="K22" s="5" t="s">
        <v>11</v>
      </c>
      <c r="L22" s="5">
        <v>84109</v>
      </c>
      <c r="M22" s="6">
        <v>41694</v>
      </c>
      <c r="N22" s="25">
        <f t="shared" si="1"/>
        <v>8.1258999999999998E-2</v>
      </c>
      <c r="O22" s="18">
        <f>N22*10</f>
        <v>0.81258999999999992</v>
      </c>
      <c r="P22" s="25">
        <f t="shared" si="2"/>
        <v>0.97510799999999997</v>
      </c>
      <c r="Q22" s="25">
        <f t="shared" si="3"/>
        <v>0.97510799999999997</v>
      </c>
      <c r="R22" s="25">
        <f t="shared" si="4"/>
        <v>0.97510799999999997</v>
      </c>
      <c r="S22" s="25">
        <f t="shared" si="5"/>
        <v>0.97510799999999997</v>
      </c>
      <c r="T22" s="25">
        <f t="shared" si="6"/>
        <v>0.97510799999999997</v>
      </c>
      <c r="U22" s="25">
        <f t="shared" si="7"/>
        <v>0.97510799999999997</v>
      </c>
      <c r="V22" s="25">
        <f t="shared" si="8"/>
        <v>0.40629499999999996</v>
      </c>
      <c r="W22" s="20">
        <f t="shared" si="9"/>
        <v>7.069532999999999</v>
      </c>
      <c r="AI22" s="6"/>
    </row>
    <row r="23" spans="1:35" s="5" customFormat="1" x14ac:dyDescent="0.25">
      <c r="A23" s="5" t="s">
        <v>32</v>
      </c>
      <c r="B23" s="5" t="s">
        <v>7</v>
      </c>
      <c r="C23" s="7"/>
      <c r="D23" s="7">
        <v>4101.25</v>
      </c>
      <c r="E23" s="7">
        <v>4101.25</v>
      </c>
      <c r="F23" s="7">
        <v>15184.81</v>
      </c>
      <c r="G23" s="5">
        <v>4.05</v>
      </c>
      <c r="H23" s="5">
        <v>3.2810000000000001</v>
      </c>
      <c r="I23" s="8">
        <f t="shared" si="0"/>
        <v>3.2810000000000001</v>
      </c>
      <c r="J23" s="5" t="s">
        <v>13</v>
      </c>
      <c r="K23" s="5" t="s">
        <v>11</v>
      </c>
      <c r="L23" s="5">
        <v>84101</v>
      </c>
      <c r="M23" s="6">
        <v>41663</v>
      </c>
      <c r="N23" s="25">
        <f t="shared" si="1"/>
        <v>7.5463000000000002E-2</v>
      </c>
      <c r="O23" s="18">
        <f>N23*11</f>
        <v>0.83009299999999997</v>
      </c>
      <c r="P23" s="25">
        <f t="shared" si="2"/>
        <v>0.90555600000000003</v>
      </c>
      <c r="Q23" s="25">
        <f t="shared" si="3"/>
        <v>0.90555600000000003</v>
      </c>
      <c r="R23" s="25">
        <f t="shared" si="4"/>
        <v>0.90555600000000003</v>
      </c>
      <c r="S23" s="25">
        <f t="shared" si="5"/>
        <v>0.90555600000000003</v>
      </c>
      <c r="T23" s="25">
        <f t="shared" si="6"/>
        <v>0.90555600000000003</v>
      </c>
      <c r="U23" s="25">
        <f t="shared" si="7"/>
        <v>0.90555600000000003</v>
      </c>
      <c r="V23" s="25">
        <f t="shared" si="8"/>
        <v>0.37731500000000001</v>
      </c>
      <c r="W23" s="20">
        <f t="shared" si="9"/>
        <v>6.6407439999999998</v>
      </c>
      <c r="AI23" s="6"/>
    </row>
    <row r="24" spans="1:35" s="5" customFormat="1" x14ac:dyDescent="0.25">
      <c r="A24" s="5" t="s">
        <v>49</v>
      </c>
      <c r="B24" s="5" t="s">
        <v>7</v>
      </c>
      <c r="C24" s="7"/>
      <c r="D24" s="7">
        <v>2482.5</v>
      </c>
      <c r="E24" s="7">
        <v>2482.5</v>
      </c>
      <c r="F24" s="7">
        <v>10750.55</v>
      </c>
      <c r="G24" s="5">
        <v>2.5</v>
      </c>
      <c r="H24" s="5">
        <v>1.986</v>
      </c>
      <c r="I24" s="8">
        <f t="shared" si="0"/>
        <v>1.986</v>
      </c>
      <c r="J24" s="5" t="s">
        <v>50</v>
      </c>
      <c r="K24" s="5" t="s">
        <v>51</v>
      </c>
      <c r="L24" s="5">
        <v>84403</v>
      </c>
      <c r="M24" s="6">
        <v>41500</v>
      </c>
      <c r="N24" s="25">
        <f t="shared" si="1"/>
        <v>4.5677999999999996E-2</v>
      </c>
      <c r="O24" s="18">
        <f>N24*16</f>
        <v>0.73084799999999994</v>
      </c>
      <c r="P24" s="25">
        <f t="shared" si="2"/>
        <v>0.54813599999999996</v>
      </c>
      <c r="Q24" s="25">
        <f t="shared" si="3"/>
        <v>0.54813599999999996</v>
      </c>
      <c r="R24" s="25">
        <f t="shared" si="4"/>
        <v>0.54813599999999996</v>
      </c>
      <c r="S24" s="25">
        <f t="shared" si="5"/>
        <v>0.54813599999999996</v>
      </c>
      <c r="T24" s="25">
        <f t="shared" si="6"/>
        <v>0.54813599999999996</v>
      </c>
      <c r="U24" s="25">
        <f t="shared" si="7"/>
        <v>0.54813599999999996</v>
      </c>
      <c r="V24" s="25">
        <f t="shared" si="8"/>
        <v>0.22838999999999998</v>
      </c>
      <c r="W24" s="20">
        <f t="shared" si="9"/>
        <v>4.2480539999999998</v>
      </c>
      <c r="AI24" s="6"/>
    </row>
    <row r="25" spans="1:35" s="5" customFormat="1" x14ac:dyDescent="0.25">
      <c r="A25" s="5" t="s">
        <v>65</v>
      </c>
      <c r="B25" s="5" t="s">
        <v>7</v>
      </c>
      <c r="C25" s="7"/>
      <c r="D25" s="7">
        <v>2031.25</v>
      </c>
      <c r="E25" s="7">
        <v>2031.25</v>
      </c>
      <c r="F25" s="7">
        <v>7149.02</v>
      </c>
      <c r="G25" s="5">
        <v>2</v>
      </c>
      <c r="H25" s="5">
        <v>1.625</v>
      </c>
      <c r="I25" s="8">
        <f t="shared" si="0"/>
        <v>1.625</v>
      </c>
      <c r="J25" s="5" t="s">
        <v>67</v>
      </c>
      <c r="K25" s="5" t="s">
        <v>11</v>
      </c>
      <c r="L25" s="5">
        <v>84095</v>
      </c>
      <c r="M25" s="6">
        <v>41664</v>
      </c>
      <c r="N25" s="25">
        <f t="shared" si="1"/>
        <v>3.7374999999999999E-2</v>
      </c>
      <c r="O25" s="18">
        <f>N25*11</f>
        <v>0.41112499999999996</v>
      </c>
      <c r="P25" s="25">
        <f t="shared" si="2"/>
        <v>0.44850000000000001</v>
      </c>
      <c r="Q25" s="25">
        <f t="shared" si="3"/>
        <v>0.44850000000000001</v>
      </c>
      <c r="R25" s="25">
        <f t="shared" si="4"/>
        <v>0.44850000000000001</v>
      </c>
      <c r="S25" s="25">
        <f t="shared" si="5"/>
        <v>0.44850000000000001</v>
      </c>
      <c r="T25" s="25">
        <f t="shared" si="6"/>
        <v>0.44850000000000001</v>
      </c>
      <c r="U25" s="25">
        <f t="shared" si="7"/>
        <v>0.44850000000000001</v>
      </c>
      <c r="V25" s="25">
        <f t="shared" si="8"/>
        <v>0.18687499999999999</v>
      </c>
      <c r="W25" s="20">
        <f t="shared" si="9"/>
        <v>3.2890000000000006</v>
      </c>
      <c r="AI25" s="6"/>
    </row>
    <row r="26" spans="1:35" s="5" customFormat="1" x14ac:dyDescent="0.25">
      <c r="A26" s="5" t="s">
        <v>75</v>
      </c>
      <c r="B26" s="5" t="s">
        <v>7</v>
      </c>
      <c r="C26" s="7"/>
      <c r="D26" s="7">
        <v>4541.25</v>
      </c>
      <c r="E26" s="7">
        <v>4541.25</v>
      </c>
      <c r="F26" s="7">
        <v>9875</v>
      </c>
      <c r="G26" s="5">
        <v>5</v>
      </c>
      <c r="H26" s="5">
        <v>4.1130000000000004</v>
      </c>
      <c r="I26" s="8">
        <f t="shared" si="0"/>
        <v>3.633</v>
      </c>
      <c r="J26" s="5" t="s">
        <v>76</v>
      </c>
      <c r="K26" s="5" t="s">
        <v>72</v>
      </c>
      <c r="L26" s="5">
        <v>84783</v>
      </c>
      <c r="M26" s="6">
        <v>41480</v>
      </c>
      <c r="N26" s="25">
        <f t="shared" si="1"/>
        <v>8.3558999999999994E-2</v>
      </c>
      <c r="O26" s="18">
        <f>N26*17</f>
        <v>1.4205029999999998</v>
      </c>
      <c r="P26" s="25">
        <f t="shared" si="2"/>
        <v>1.0027079999999999</v>
      </c>
      <c r="Q26" s="25">
        <f t="shared" si="3"/>
        <v>1.0027079999999999</v>
      </c>
      <c r="R26" s="25">
        <f t="shared" si="4"/>
        <v>1.0027079999999999</v>
      </c>
      <c r="S26" s="25">
        <f t="shared" si="5"/>
        <v>1.0027079999999999</v>
      </c>
      <c r="T26" s="25">
        <f t="shared" si="6"/>
        <v>1.0027079999999999</v>
      </c>
      <c r="U26" s="25">
        <f t="shared" si="7"/>
        <v>1.0027079999999999</v>
      </c>
      <c r="V26" s="25">
        <f t="shared" si="8"/>
        <v>0.41779499999999997</v>
      </c>
      <c r="W26" s="20">
        <f t="shared" si="9"/>
        <v>7.854546</v>
      </c>
      <c r="AI26" s="6"/>
    </row>
    <row r="27" spans="1:35" s="5" customFormat="1" x14ac:dyDescent="0.25">
      <c r="A27" s="5" t="s">
        <v>78</v>
      </c>
      <c r="B27" s="5" t="s">
        <v>7</v>
      </c>
      <c r="C27" s="7"/>
      <c r="D27" s="7">
        <v>5000</v>
      </c>
      <c r="E27" s="7">
        <v>5000</v>
      </c>
      <c r="F27" s="7">
        <v>33053.31</v>
      </c>
      <c r="G27" s="5">
        <v>10.78</v>
      </c>
      <c r="H27" s="5">
        <v>9.39</v>
      </c>
      <c r="I27" s="8">
        <f t="shared" si="0"/>
        <v>4</v>
      </c>
      <c r="J27" s="5" t="s">
        <v>79</v>
      </c>
      <c r="K27" s="5" t="s">
        <v>21</v>
      </c>
      <c r="L27" s="5">
        <v>84074</v>
      </c>
      <c r="M27" s="6">
        <v>41507</v>
      </c>
      <c r="N27" s="25">
        <f t="shared" si="1"/>
        <v>9.1999999999999998E-2</v>
      </c>
      <c r="O27" s="18">
        <f>N27*16</f>
        <v>1.472</v>
      </c>
      <c r="P27" s="25">
        <f t="shared" si="2"/>
        <v>1.1040000000000001</v>
      </c>
      <c r="Q27" s="25">
        <f t="shared" si="3"/>
        <v>1.1040000000000001</v>
      </c>
      <c r="R27" s="25">
        <f t="shared" si="4"/>
        <v>1.1040000000000001</v>
      </c>
      <c r="S27" s="25">
        <f t="shared" si="5"/>
        <v>1.1040000000000001</v>
      </c>
      <c r="T27" s="25">
        <f t="shared" si="6"/>
        <v>1.1040000000000001</v>
      </c>
      <c r="U27" s="25">
        <f t="shared" si="7"/>
        <v>1.1040000000000001</v>
      </c>
      <c r="V27" s="25">
        <f t="shared" si="8"/>
        <v>0.45999999999999996</v>
      </c>
      <c r="W27" s="20">
        <f t="shared" si="9"/>
        <v>8.5560000000000009</v>
      </c>
      <c r="AI27" s="6"/>
    </row>
    <row r="28" spans="1:35" s="5" customFormat="1" x14ac:dyDescent="0.25">
      <c r="A28" s="5" t="s">
        <v>80</v>
      </c>
      <c r="B28" s="5" t="s">
        <v>7</v>
      </c>
      <c r="C28" s="7"/>
      <c r="D28" s="7">
        <v>4903.75</v>
      </c>
      <c r="E28" s="7">
        <v>4903.75</v>
      </c>
      <c r="F28" s="7">
        <v>16751.43</v>
      </c>
      <c r="G28" s="5">
        <v>4.59</v>
      </c>
      <c r="H28" s="5">
        <v>3.976</v>
      </c>
      <c r="I28" s="8">
        <f t="shared" si="0"/>
        <v>3.923</v>
      </c>
      <c r="J28" s="5" t="s">
        <v>81</v>
      </c>
      <c r="K28" s="5" t="s">
        <v>82</v>
      </c>
      <c r="L28" s="5">
        <v>84335</v>
      </c>
      <c r="M28" s="6">
        <v>41507</v>
      </c>
      <c r="N28" s="25">
        <f t="shared" si="1"/>
        <v>9.0229000000000004E-2</v>
      </c>
      <c r="O28" s="18">
        <f>N28*16</f>
        <v>1.4436640000000001</v>
      </c>
      <c r="P28" s="25">
        <f t="shared" si="2"/>
        <v>1.082748</v>
      </c>
      <c r="Q28" s="25">
        <f t="shared" si="3"/>
        <v>1.082748</v>
      </c>
      <c r="R28" s="25">
        <f t="shared" si="4"/>
        <v>1.082748</v>
      </c>
      <c r="S28" s="25">
        <f t="shared" si="5"/>
        <v>1.082748</v>
      </c>
      <c r="T28" s="25">
        <f t="shared" si="6"/>
        <v>1.082748</v>
      </c>
      <c r="U28" s="25">
        <f t="shared" si="7"/>
        <v>1.082748</v>
      </c>
      <c r="V28" s="25">
        <f t="shared" si="8"/>
        <v>0.45114500000000002</v>
      </c>
      <c r="W28" s="20">
        <f t="shared" si="9"/>
        <v>8.3912970000000016</v>
      </c>
      <c r="AI28" s="6"/>
    </row>
    <row r="29" spans="1:35" s="5" customFormat="1" x14ac:dyDescent="0.25">
      <c r="A29" s="5" t="s">
        <v>70</v>
      </c>
      <c r="B29" s="5" t="s">
        <v>7</v>
      </c>
      <c r="C29" s="7"/>
      <c r="D29" s="7">
        <v>2966.25</v>
      </c>
      <c r="E29" s="7">
        <v>2966.25</v>
      </c>
      <c r="F29" s="7">
        <v>12350</v>
      </c>
      <c r="G29" s="5">
        <v>3.12</v>
      </c>
      <c r="H29" s="5">
        <v>2.4289999999999998</v>
      </c>
      <c r="I29" s="8">
        <f t="shared" si="0"/>
        <v>2.3730000000000002</v>
      </c>
      <c r="J29" s="5" t="s">
        <v>71</v>
      </c>
      <c r="K29" s="5" t="s">
        <v>72</v>
      </c>
      <c r="L29" s="5">
        <v>84738</v>
      </c>
      <c r="M29" s="6">
        <v>41620</v>
      </c>
      <c r="N29" s="25">
        <f t="shared" si="1"/>
        <v>5.4579000000000003E-2</v>
      </c>
      <c r="O29" s="18">
        <f>N29*12</f>
        <v>0.65494800000000009</v>
      </c>
      <c r="P29" s="25">
        <f t="shared" si="2"/>
        <v>0.65494800000000009</v>
      </c>
      <c r="Q29" s="25">
        <f t="shared" si="3"/>
        <v>0.65494800000000009</v>
      </c>
      <c r="R29" s="25">
        <f t="shared" si="4"/>
        <v>0.65494800000000009</v>
      </c>
      <c r="S29" s="25">
        <f t="shared" si="5"/>
        <v>0.65494800000000009</v>
      </c>
      <c r="T29" s="25">
        <f t="shared" si="6"/>
        <v>0.65494800000000009</v>
      </c>
      <c r="U29" s="25">
        <f t="shared" si="7"/>
        <v>0.65494800000000009</v>
      </c>
      <c r="V29" s="25">
        <f t="shared" si="8"/>
        <v>0.272895</v>
      </c>
      <c r="W29" s="20">
        <f t="shared" si="9"/>
        <v>4.8575310000000007</v>
      </c>
      <c r="AI29" s="6"/>
    </row>
    <row r="30" spans="1:35" s="5" customFormat="1" x14ac:dyDescent="0.25">
      <c r="A30" s="5" t="s">
        <v>83</v>
      </c>
      <c r="B30" s="5" t="s">
        <v>7</v>
      </c>
      <c r="C30" s="7"/>
      <c r="D30" s="7">
        <v>5000</v>
      </c>
      <c r="E30" s="7">
        <v>5000</v>
      </c>
      <c r="F30" s="7">
        <v>27412</v>
      </c>
      <c r="G30" s="5">
        <v>5.25</v>
      </c>
      <c r="H30" s="5">
        <v>4.5369999999999999</v>
      </c>
      <c r="I30" s="8">
        <f t="shared" si="0"/>
        <v>4</v>
      </c>
      <c r="J30" s="5" t="s">
        <v>84</v>
      </c>
      <c r="K30" s="5" t="s">
        <v>85</v>
      </c>
      <c r="L30" s="5">
        <v>84057</v>
      </c>
      <c r="M30" s="6">
        <v>41576</v>
      </c>
      <c r="N30" s="25">
        <f t="shared" si="1"/>
        <v>9.1999999999999998E-2</v>
      </c>
      <c r="O30" s="18">
        <f>N30*14</f>
        <v>1.288</v>
      </c>
      <c r="P30" s="25">
        <f t="shared" si="2"/>
        <v>1.1040000000000001</v>
      </c>
      <c r="Q30" s="25">
        <f t="shared" si="3"/>
        <v>1.1040000000000001</v>
      </c>
      <c r="R30" s="25">
        <f t="shared" si="4"/>
        <v>1.1040000000000001</v>
      </c>
      <c r="S30" s="25">
        <f t="shared" si="5"/>
        <v>1.1040000000000001</v>
      </c>
      <c r="T30" s="25">
        <f t="shared" si="6"/>
        <v>1.1040000000000001</v>
      </c>
      <c r="U30" s="25">
        <f t="shared" si="7"/>
        <v>1.1040000000000001</v>
      </c>
      <c r="V30" s="25">
        <f t="shared" si="8"/>
        <v>0.45999999999999996</v>
      </c>
      <c r="W30" s="20">
        <f t="shared" si="9"/>
        <v>8.3719999999999999</v>
      </c>
      <c r="AI30" s="6"/>
    </row>
    <row r="31" spans="1:35" s="5" customFormat="1" x14ac:dyDescent="0.25">
      <c r="A31" s="5" t="s">
        <v>86</v>
      </c>
      <c r="B31" s="5" t="s">
        <v>7</v>
      </c>
      <c r="C31" s="7"/>
      <c r="D31" s="7">
        <v>1630</v>
      </c>
      <c r="E31" s="7">
        <v>1630</v>
      </c>
      <c r="F31" s="7">
        <v>7125</v>
      </c>
      <c r="G31" s="5">
        <v>1.5</v>
      </c>
      <c r="H31" s="5">
        <v>1.304</v>
      </c>
      <c r="I31" s="8">
        <f t="shared" si="0"/>
        <v>1.304</v>
      </c>
      <c r="J31" s="5" t="s">
        <v>13</v>
      </c>
      <c r="K31" s="5" t="s">
        <v>11</v>
      </c>
      <c r="L31" s="5">
        <v>84106</v>
      </c>
      <c r="M31" s="6">
        <v>41529</v>
      </c>
      <c r="N31" s="25">
        <f t="shared" si="1"/>
        <v>2.9992000000000001E-2</v>
      </c>
      <c r="O31" s="18">
        <f>N31*15</f>
        <v>0.44988</v>
      </c>
      <c r="P31" s="25">
        <f t="shared" si="2"/>
        <v>0.359904</v>
      </c>
      <c r="Q31" s="25">
        <f t="shared" si="3"/>
        <v>0.359904</v>
      </c>
      <c r="R31" s="25">
        <f t="shared" si="4"/>
        <v>0.359904</v>
      </c>
      <c r="S31" s="25">
        <f t="shared" si="5"/>
        <v>0.359904</v>
      </c>
      <c r="T31" s="25">
        <f t="shared" si="6"/>
        <v>0.359904</v>
      </c>
      <c r="U31" s="25">
        <f t="shared" si="7"/>
        <v>0.359904</v>
      </c>
      <c r="V31" s="25">
        <f t="shared" si="8"/>
        <v>0.14996000000000001</v>
      </c>
      <c r="W31" s="20">
        <f t="shared" si="9"/>
        <v>2.7592639999999999</v>
      </c>
      <c r="AI31" s="6"/>
    </row>
    <row r="32" spans="1:35" s="5" customFormat="1" x14ac:dyDescent="0.25">
      <c r="A32" s="5" t="s">
        <v>87</v>
      </c>
      <c r="B32" s="5" t="s">
        <v>7</v>
      </c>
      <c r="C32" s="7"/>
      <c r="D32" s="7">
        <v>5000</v>
      </c>
      <c r="E32" s="7">
        <v>5000</v>
      </c>
      <c r="F32" s="7">
        <v>23425.22</v>
      </c>
      <c r="G32" s="5">
        <v>7.95</v>
      </c>
      <c r="H32" s="5">
        <v>5.7869999999999999</v>
      </c>
      <c r="I32" s="8">
        <f t="shared" si="0"/>
        <v>4</v>
      </c>
      <c r="J32" s="5" t="s">
        <v>30</v>
      </c>
      <c r="K32" s="5" t="s">
        <v>31</v>
      </c>
      <c r="L32" s="5">
        <v>84098</v>
      </c>
      <c r="M32" s="6">
        <v>41621</v>
      </c>
      <c r="N32" s="25">
        <f t="shared" si="1"/>
        <v>9.1999999999999998E-2</v>
      </c>
      <c r="O32" s="18">
        <f>N32*12</f>
        <v>1.1040000000000001</v>
      </c>
      <c r="P32" s="25">
        <f t="shared" si="2"/>
        <v>1.1040000000000001</v>
      </c>
      <c r="Q32" s="25">
        <f t="shared" si="3"/>
        <v>1.1040000000000001</v>
      </c>
      <c r="R32" s="25">
        <f t="shared" si="4"/>
        <v>1.1040000000000001</v>
      </c>
      <c r="S32" s="25">
        <f t="shared" si="5"/>
        <v>1.1040000000000001</v>
      </c>
      <c r="T32" s="25">
        <f t="shared" si="6"/>
        <v>1.1040000000000001</v>
      </c>
      <c r="U32" s="25">
        <f t="shared" si="7"/>
        <v>1.1040000000000001</v>
      </c>
      <c r="V32" s="25">
        <f t="shared" si="8"/>
        <v>0.45999999999999996</v>
      </c>
      <c r="W32" s="20">
        <f t="shared" si="9"/>
        <v>8.1880000000000006</v>
      </c>
      <c r="AI32" s="6"/>
    </row>
    <row r="33" spans="1:35" s="5" customFormat="1" x14ac:dyDescent="0.25">
      <c r="A33" s="5" t="s">
        <v>52</v>
      </c>
      <c r="B33" s="5" t="s">
        <v>7</v>
      </c>
      <c r="C33" s="7"/>
      <c r="D33" s="7">
        <v>5000</v>
      </c>
      <c r="E33" s="7">
        <v>5000</v>
      </c>
      <c r="F33" s="7">
        <v>16000</v>
      </c>
      <c r="G33" s="5">
        <v>5.4</v>
      </c>
      <c r="H33" s="5">
        <v>4.3730000000000002</v>
      </c>
      <c r="I33" s="8">
        <f t="shared" si="0"/>
        <v>4</v>
      </c>
      <c r="J33" s="5" t="s">
        <v>53</v>
      </c>
      <c r="K33" s="5" t="s">
        <v>51</v>
      </c>
      <c r="L33" s="5">
        <v>84067</v>
      </c>
      <c r="M33" s="6">
        <v>41576</v>
      </c>
      <c r="N33" s="25">
        <f t="shared" si="1"/>
        <v>9.1999999999999998E-2</v>
      </c>
      <c r="O33" s="18">
        <f>N33*14</f>
        <v>1.288</v>
      </c>
      <c r="P33" s="25">
        <f t="shared" si="2"/>
        <v>1.1040000000000001</v>
      </c>
      <c r="Q33" s="25">
        <f t="shared" si="3"/>
        <v>1.1040000000000001</v>
      </c>
      <c r="R33" s="25">
        <f t="shared" si="4"/>
        <v>1.1040000000000001</v>
      </c>
      <c r="S33" s="25">
        <f t="shared" si="5"/>
        <v>1.1040000000000001</v>
      </c>
      <c r="T33" s="25">
        <f t="shared" si="6"/>
        <v>1.1040000000000001</v>
      </c>
      <c r="U33" s="25">
        <f t="shared" si="7"/>
        <v>1.1040000000000001</v>
      </c>
      <c r="V33" s="25">
        <f t="shared" si="8"/>
        <v>0.45999999999999996</v>
      </c>
      <c r="W33" s="20">
        <f t="shared" si="9"/>
        <v>8.3719999999999999</v>
      </c>
      <c r="AI33" s="6"/>
    </row>
    <row r="34" spans="1:35" s="5" customFormat="1" x14ac:dyDescent="0.25">
      <c r="A34" s="5" t="s">
        <v>68</v>
      </c>
      <c r="B34" s="5" t="s">
        <v>7</v>
      </c>
      <c r="C34" s="7"/>
      <c r="D34" s="7">
        <v>1801.25</v>
      </c>
      <c r="E34" s="7">
        <v>1801.25</v>
      </c>
      <c r="F34" s="7">
        <v>8450</v>
      </c>
      <c r="G34" s="5">
        <v>1.68</v>
      </c>
      <c r="H34" s="5">
        <v>1.4410000000000001</v>
      </c>
      <c r="I34" s="8">
        <f t="shared" ref="I34:I65" si="10">(E34/1.25)/1000</f>
        <v>1.4410000000000001</v>
      </c>
      <c r="J34" s="5" t="s">
        <v>21</v>
      </c>
      <c r="K34" s="5" t="s">
        <v>21</v>
      </c>
      <c r="L34" s="5">
        <v>84074</v>
      </c>
      <c r="M34" s="6">
        <v>41664</v>
      </c>
      <c r="N34" s="25">
        <f t="shared" si="1"/>
        <v>3.3142999999999999E-2</v>
      </c>
      <c r="O34" s="18">
        <f>N34*11</f>
        <v>0.36457299999999998</v>
      </c>
      <c r="P34" s="25">
        <f t="shared" ref="P34:P65" si="11">N34*12</f>
        <v>0.39771599999999996</v>
      </c>
      <c r="Q34" s="25">
        <f t="shared" si="3"/>
        <v>0.39771599999999996</v>
      </c>
      <c r="R34" s="25">
        <f t="shared" si="4"/>
        <v>0.39771599999999996</v>
      </c>
      <c r="S34" s="25">
        <f t="shared" si="5"/>
        <v>0.39771599999999996</v>
      </c>
      <c r="T34" s="25">
        <f t="shared" si="6"/>
        <v>0.39771599999999996</v>
      </c>
      <c r="U34" s="25">
        <f t="shared" si="7"/>
        <v>0.39771599999999996</v>
      </c>
      <c r="V34" s="25">
        <f t="shared" si="8"/>
        <v>0.165715</v>
      </c>
      <c r="W34" s="20">
        <f t="shared" si="9"/>
        <v>2.9165839999999998</v>
      </c>
      <c r="AI34" s="6"/>
    </row>
    <row r="35" spans="1:35" s="5" customFormat="1" x14ac:dyDescent="0.25">
      <c r="A35" s="5" t="s">
        <v>90</v>
      </c>
      <c r="B35" s="5" t="s">
        <v>7</v>
      </c>
      <c r="C35" s="7"/>
      <c r="D35" s="7">
        <v>5000</v>
      </c>
      <c r="E35" s="7">
        <v>5000</v>
      </c>
      <c r="F35" s="7">
        <v>20000</v>
      </c>
      <c r="G35" s="5">
        <v>5.72</v>
      </c>
      <c r="H35" s="5">
        <v>4.8259999999999996</v>
      </c>
      <c r="I35" s="8">
        <f t="shared" si="10"/>
        <v>4</v>
      </c>
      <c r="J35" s="5" t="s">
        <v>71</v>
      </c>
      <c r="K35" s="5" t="s">
        <v>72</v>
      </c>
      <c r="L35" s="5">
        <v>84738</v>
      </c>
      <c r="M35" s="6">
        <v>41424</v>
      </c>
      <c r="N35" s="25">
        <f t="shared" si="1"/>
        <v>9.1999999999999998E-2</v>
      </c>
      <c r="O35" s="18">
        <f>N35*19</f>
        <v>1.748</v>
      </c>
      <c r="P35" s="25">
        <f t="shared" si="11"/>
        <v>1.1040000000000001</v>
      </c>
      <c r="Q35" s="25">
        <f t="shared" si="3"/>
        <v>1.1040000000000001</v>
      </c>
      <c r="R35" s="25">
        <f t="shared" si="4"/>
        <v>1.1040000000000001</v>
      </c>
      <c r="S35" s="25">
        <f t="shared" si="5"/>
        <v>1.1040000000000001</v>
      </c>
      <c r="T35" s="25">
        <f t="shared" si="6"/>
        <v>1.1040000000000001</v>
      </c>
      <c r="U35" s="25">
        <f t="shared" si="7"/>
        <v>1.1040000000000001</v>
      </c>
      <c r="V35" s="25">
        <f t="shared" si="8"/>
        <v>0.45999999999999996</v>
      </c>
      <c r="W35" s="20">
        <f t="shared" si="9"/>
        <v>8.8320000000000007</v>
      </c>
      <c r="AI35" s="6"/>
    </row>
    <row r="36" spans="1:35" s="5" customFormat="1" x14ac:dyDescent="0.25">
      <c r="A36" s="5" t="s">
        <v>91</v>
      </c>
      <c r="B36" s="5" t="s">
        <v>7</v>
      </c>
      <c r="C36" s="7"/>
      <c r="D36" s="7">
        <v>5000</v>
      </c>
      <c r="E36" s="7">
        <v>5000</v>
      </c>
      <c r="F36" s="7">
        <v>21367.14</v>
      </c>
      <c r="G36" s="5">
        <v>6.75</v>
      </c>
      <c r="H36" s="5">
        <v>5.8979999999999997</v>
      </c>
      <c r="I36" s="8">
        <f t="shared" si="10"/>
        <v>4</v>
      </c>
      <c r="J36" s="5" t="s">
        <v>23</v>
      </c>
      <c r="K36" s="5" t="s">
        <v>24</v>
      </c>
      <c r="L36" s="5">
        <v>84720</v>
      </c>
      <c r="M36" s="6">
        <v>41450</v>
      </c>
      <c r="N36" s="25">
        <f t="shared" si="1"/>
        <v>9.1999999999999998E-2</v>
      </c>
      <c r="O36" s="18">
        <f>N36*18</f>
        <v>1.6559999999999999</v>
      </c>
      <c r="P36" s="25">
        <f t="shared" si="11"/>
        <v>1.1040000000000001</v>
      </c>
      <c r="Q36" s="25">
        <f t="shared" si="3"/>
        <v>1.1040000000000001</v>
      </c>
      <c r="R36" s="25">
        <f t="shared" si="4"/>
        <v>1.1040000000000001</v>
      </c>
      <c r="S36" s="25">
        <f t="shared" si="5"/>
        <v>1.1040000000000001</v>
      </c>
      <c r="T36" s="25">
        <f t="shared" si="6"/>
        <v>1.1040000000000001</v>
      </c>
      <c r="U36" s="25">
        <f t="shared" si="7"/>
        <v>1.1040000000000001</v>
      </c>
      <c r="V36" s="25">
        <f t="shared" si="8"/>
        <v>0.45999999999999996</v>
      </c>
      <c r="W36" s="20">
        <f t="shared" si="9"/>
        <v>8.740000000000002</v>
      </c>
      <c r="AI36" s="6"/>
    </row>
    <row r="37" spans="1:35" s="5" customFormat="1" x14ac:dyDescent="0.25">
      <c r="A37" s="5" t="s">
        <v>93</v>
      </c>
      <c r="B37" s="5" t="s">
        <v>7</v>
      </c>
      <c r="C37" s="7"/>
      <c r="D37" s="7">
        <v>5000</v>
      </c>
      <c r="E37" s="7">
        <v>5000</v>
      </c>
      <c r="F37" s="7">
        <v>8183</v>
      </c>
      <c r="G37" s="5">
        <v>5.56</v>
      </c>
      <c r="H37" s="5">
        <v>4.8280000000000003</v>
      </c>
      <c r="I37" s="8">
        <f t="shared" si="10"/>
        <v>4</v>
      </c>
      <c r="J37" s="5" t="s">
        <v>94</v>
      </c>
      <c r="K37" s="5" t="s">
        <v>51</v>
      </c>
      <c r="L37" s="5">
        <v>84414</v>
      </c>
      <c r="M37" s="6">
        <v>41682</v>
      </c>
      <c r="N37" s="25">
        <f t="shared" si="1"/>
        <v>9.1999999999999998E-2</v>
      </c>
      <c r="O37" s="18">
        <f>N37*10</f>
        <v>0.91999999999999993</v>
      </c>
      <c r="P37" s="25">
        <f t="shared" si="11"/>
        <v>1.1040000000000001</v>
      </c>
      <c r="Q37" s="25">
        <f t="shared" si="3"/>
        <v>1.1040000000000001</v>
      </c>
      <c r="R37" s="25">
        <f t="shared" si="4"/>
        <v>1.1040000000000001</v>
      </c>
      <c r="S37" s="25">
        <f t="shared" si="5"/>
        <v>1.1040000000000001</v>
      </c>
      <c r="T37" s="25">
        <f t="shared" si="6"/>
        <v>1.1040000000000001</v>
      </c>
      <c r="U37" s="25">
        <f t="shared" si="7"/>
        <v>1.1040000000000001</v>
      </c>
      <c r="V37" s="25">
        <f t="shared" si="8"/>
        <v>0.45999999999999996</v>
      </c>
      <c r="W37" s="20">
        <f t="shared" si="9"/>
        <v>8.0040000000000013</v>
      </c>
      <c r="AI37" s="6"/>
    </row>
    <row r="38" spans="1:35" s="5" customFormat="1" x14ac:dyDescent="0.25">
      <c r="A38" s="5" t="s">
        <v>95</v>
      </c>
      <c r="B38" s="5" t="s">
        <v>7</v>
      </c>
      <c r="C38" s="7"/>
      <c r="D38" s="7">
        <v>5000</v>
      </c>
      <c r="E38" s="7">
        <v>5000</v>
      </c>
      <c r="F38" s="7">
        <v>25258</v>
      </c>
      <c r="G38" s="5">
        <v>4.8</v>
      </c>
      <c r="H38" s="5">
        <v>4.0410000000000004</v>
      </c>
      <c r="I38" s="8">
        <f t="shared" si="10"/>
        <v>4</v>
      </c>
      <c r="J38" s="5" t="s">
        <v>30</v>
      </c>
      <c r="K38" s="5" t="s">
        <v>85</v>
      </c>
      <c r="L38" s="5">
        <v>84098</v>
      </c>
      <c r="M38" s="6">
        <v>41689</v>
      </c>
      <c r="N38" s="25">
        <f t="shared" si="1"/>
        <v>9.1999999999999998E-2</v>
      </c>
      <c r="O38" s="18">
        <f>N38*10</f>
        <v>0.91999999999999993</v>
      </c>
      <c r="P38" s="25">
        <f t="shared" si="11"/>
        <v>1.1040000000000001</v>
      </c>
      <c r="Q38" s="25">
        <f t="shared" si="3"/>
        <v>1.1040000000000001</v>
      </c>
      <c r="R38" s="25">
        <f t="shared" si="4"/>
        <v>1.1040000000000001</v>
      </c>
      <c r="S38" s="25">
        <f t="shared" si="5"/>
        <v>1.1040000000000001</v>
      </c>
      <c r="T38" s="25">
        <f t="shared" si="6"/>
        <v>1.1040000000000001</v>
      </c>
      <c r="U38" s="25">
        <f t="shared" si="7"/>
        <v>1.1040000000000001</v>
      </c>
      <c r="V38" s="25">
        <f t="shared" si="8"/>
        <v>0.45999999999999996</v>
      </c>
      <c r="W38" s="20">
        <f t="shared" si="9"/>
        <v>8.0040000000000013</v>
      </c>
      <c r="AI38" s="6"/>
    </row>
    <row r="39" spans="1:35" s="5" customFormat="1" x14ac:dyDescent="0.25">
      <c r="A39" s="5" t="s">
        <v>103</v>
      </c>
      <c r="B39" s="5" t="s">
        <v>7</v>
      </c>
      <c r="C39" s="7"/>
      <c r="D39" s="7">
        <v>2127.5</v>
      </c>
      <c r="E39" s="7">
        <v>2127.5</v>
      </c>
      <c r="F39" s="7">
        <v>7635.49</v>
      </c>
      <c r="G39" s="5">
        <v>2</v>
      </c>
      <c r="H39" s="5">
        <v>1.702</v>
      </c>
      <c r="I39" s="8">
        <f t="shared" si="10"/>
        <v>1.702</v>
      </c>
      <c r="J39" s="5" t="s">
        <v>13</v>
      </c>
      <c r="K39" s="5" t="s">
        <v>11</v>
      </c>
      <c r="L39" s="5">
        <v>84101</v>
      </c>
      <c r="M39" s="6">
        <v>41450</v>
      </c>
      <c r="N39" s="25">
        <f t="shared" si="1"/>
        <v>3.9146E-2</v>
      </c>
      <c r="O39" s="18">
        <f>N39*18</f>
        <v>0.70462800000000003</v>
      </c>
      <c r="P39" s="25">
        <f t="shared" si="11"/>
        <v>0.469752</v>
      </c>
      <c r="Q39" s="25">
        <f t="shared" si="3"/>
        <v>0.469752</v>
      </c>
      <c r="R39" s="25">
        <f t="shared" si="4"/>
        <v>0.469752</v>
      </c>
      <c r="S39" s="25">
        <f t="shared" si="5"/>
        <v>0.469752</v>
      </c>
      <c r="T39" s="25">
        <f t="shared" si="6"/>
        <v>0.469752</v>
      </c>
      <c r="U39" s="25">
        <f t="shared" si="7"/>
        <v>0.469752</v>
      </c>
      <c r="V39" s="25">
        <f t="shared" si="8"/>
        <v>0.19573000000000002</v>
      </c>
      <c r="W39" s="20">
        <f t="shared" si="9"/>
        <v>3.7188700000000008</v>
      </c>
      <c r="AI39" s="6"/>
    </row>
    <row r="40" spans="1:35" s="5" customFormat="1" x14ac:dyDescent="0.25">
      <c r="A40" s="5" t="s">
        <v>104</v>
      </c>
      <c r="B40" s="5" t="s">
        <v>7</v>
      </c>
      <c r="C40" s="7"/>
      <c r="D40" s="7">
        <v>5000</v>
      </c>
      <c r="E40" s="7">
        <v>5000</v>
      </c>
      <c r="F40" s="7">
        <v>56494.43</v>
      </c>
      <c r="G40" s="5">
        <v>6.12</v>
      </c>
      <c r="H40" s="5">
        <v>4.9379999999999997</v>
      </c>
      <c r="I40" s="8">
        <f t="shared" si="10"/>
        <v>4</v>
      </c>
      <c r="J40" s="5" t="s">
        <v>105</v>
      </c>
      <c r="K40" s="5" t="s">
        <v>51</v>
      </c>
      <c r="L40" s="5">
        <v>84317</v>
      </c>
      <c r="M40" s="6">
        <v>41664</v>
      </c>
      <c r="N40" s="25">
        <f t="shared" si="1"/>
        <v>9.1999999999999998E-2</v>
      </c>
      <c r="O40" s="18">
        <f>N40*11</f>
        <v>1.012</v>
      </c>
      <c r="P40" s="25">
        <f t="shared" si="11"/>
        <v>1.1040000000000001</v>
      </c>
      <c r="Q40" s="25">
        <f t="shared" si="3"/>
        <v>1.1040000000000001</v>
      </c>
      <c r="R40" s="25">
        <f t="shared" si="4"/>
        <v>1.1040000000000001</v>
      </c>
      <c r="S40" s="25">
        <f t="shared" si="5"/>
        <v>1.1040000000000001</v>
      </c>
      <c r="T40" s="25">
        <f t="shared" si="6"/>
        <v>1.1040000000000001</v>
      </c>
      <c r="U40" s="25">
        <f t="shared" si="7"/>
        <v>1.1040000000000001</v>
      </c>
      <c r="V40" s="25">
        <f t="shared" si="8"/>
        <v>0.45999999999999996</v>
      </c>
      <c r="W40" s="20">
        <f t="shared" si="9"/>
        <v>8.0960000000000001</v>
      </c>
      <c r="AI40" s="6"/>
    </row>
    <row r="41" spans="1:35" s="5" customFormat="1" x14ac:dyDescent="0.25">
      <c r="A41" s="5" t="s">
        <v>106</v>
      </c>
      <c r="B41" s="5" t="s">
        <v>7</v>
      </c>
      <c r="C41" s="7"/>
      <c r="D41" s="7">
        <v>4915</v>
      </c>
      <c r="E41" s="7">
        <v>4915</v>
      </c>
      <c r="F41" s="7">
        <v>10594.94</v>
      </c>
      <c r="G41" s="5">
        <v>4.7</v>
      </c>
      <c r="H41" s="5">
        <v>3.9489999999999998</v>
      </c>
      <c r="I41" s="8">
        <f t="shared" si="10"/>
        <v>3.9319999999999999</v>
      </c>
      <c r="J41" s="5" t="s">
        <v>107</v>
      </c>
      <c r="K41" s="5" t="s">
        <v>108</v>
      </c>
      <c r="L41" s="5">
        <v>84532</v>
      </c>
      <c r="M41" s="6">
        <v>41596</v>
      </c>
      <c r="N41" s="25">
        <f t="shared" si="1"/>
        <v>9.0436000000000002E-2</v>
      </c>
      <c r="O41" s="18">
        <f>N41*13</f>
        <v>1.1756679999999999</v>
      </c>
      <c r="P41" s="25">
        <f t="shared" si="11"/>
        <v>1.085232</v>
      </c>
      <c r="Q41" s="25">
        <f t="shared" si="3"/>
        <v>1.085232</v>
      </c>
      <c r="R41" s="25">
        <f t="shared" si="4"/>
        <v>1.085232</v>
      </c>
      <c r="S41" s="25">
        <f t="shared" si="5"/>
        <v>1.085232</v>
      </c>
      <c r="T41" s="25">
        <f t="shared" si="6"/>
        <v>1.085232</v>
      </c>
      <c r="U41" s="25">
        <f t="shared" si="7"/>
        <v>1.085232</v>
      </c>
      <c r="V41" s="25">
        <f t="shared" si="8"/>
        <v>0.45218000000000003</v>
      </c>
      <c r="W41" s="20">
        <f t="shared" si="9"/>
        <v>8.1392399999999991</v>
      </c>
      <c r="AI41" s="6"/>
    </row>
    <row r="42" spans="1:35" s="5" customFormat="1" x14ac:dyDescent="0.25">
      <c r="A42" s="5" t="s">
        <v>109</v>
      </c>
      <c r="B42" s="5" t="s">
        <v>7</v>
      </c>
      <c r="C42" s="7"/>
      <c r="D42" s="7">
        <v>5000</v>
      </c>
      <c r="E42" s="7">
        <v>5000</v>
      </c>
      <c r="F42" s="7">
        <v>26944</v>
      </c>
      <c r="G42" s="5">
        <v>5.2</v>
      </c>
      <c r="H42" s="5">
        <v>4.117</v>
      </c>
      <c r="I42" s="8">
        <f t="shared" si="10"/>
        <v>4</v>
      </c>
      <c r="J42" s="5" t="s">
        <v>110</v>
      </c>
      <c r="K42" s="5" t="s">
        <v>31</v>
      </c>
      <c r="L42" s="5">
        <v>84098</v>
      </c>
      <c r="M42" s="6">
        <v>41480</v>
      </c>
      <c r="N42" s="25">
        <f t="shared" si="1"/>
        <v>9.1999999999999998E-2</v>
      </c>
      <c r="O42" s="18">
        <f>N42*17</f>
        <v>1.5640000000000001</v>
      </c>
      <c r="P42" s="25">
        <f t="shared" si="11"/>
        <v>1.1040000000000001</v>
      </c>
      <c r="Q42" s="25">
        <f t="shared" si="3"/>
        <v>1.1040000000000001</v>
      </c>
      <c r="R42" s="25">
        <f t="shared" si="4"/>
        <v>1.1040000000000001</v>
      </c>
      <c r="S42" s="25">
        <f t="shared" si="5"/>
        <v>1.1040000000000001</v>
      </c>
      <c r="T42" s="25">
        <f t="shared" si="6"/>
        <v>1.1040000000000001</v>
      </c>
      <c r="U42" s="25">
        <f t="shared" si="7"/>
        <v>1.1040000000000001</v>
      </c>
      <c r="V42" s="25">
        <f t="shared" si="8"/>
        <v>0.45999999999999996</v>
      </c>
      <c r="W42" s="20">
        <f t="shared" si="9"/>
        <v>8.6479999999999997</v>
      </c>
      <c r="AI42" s="6"/>
    </row>
    <row r="43" spans="1:35" s="5" customFormat="1" x14ac:dyDescent="0.25">
      <c r="A43" s="5" t="s">
        <v>111</v>
      </c>
      <c r="B43" s="5" t="s">
        <v>7</v>
      </c>
      <c r="C43" s="7"/>
      <c r="D43" s="7">
        <v>3851.25</v>
      </c>
      <c r="E43" s="7">
        <v>3851.25</v>
      </c>
      <c r="F43" s="7">
        <v>13795</v>
      </c>
      <c r="G43" s="5">
        <v>3.71</v>
      </c>
      <c r="H43" s="5">
        <v>3.081</v>
      </c>
      <c r="I43" s="8">
        <f t="shared" si="10"/>
        <v>3.081</v>
      </c>
      <c r="J43" s="5" t="s">
        <v>30</v>
      </c>
      <c r="K43" s="5" t="s">
        <v>31</v>
      </c>
      <c r="L43" s="5">
        <v>84060</v>
      </c>
      <c r="M43" s="6">
        <v>41662</v>
      </c>
      <c r="N43" s="25">
        <f t="shared" si="1"/>
        <v>7.0862999999999995E-2</v>
      </c>
      <c r="O43" s="18">
        <f>N43*11</f>
        <v>0.77949299999999999</v>
      </c>
      <c r="P43" s="25">
        <f t="shared" si="11"/>
        <v>0.85035599999999989</v>
      </c>
      <c r="Q43" s="25">
        <f t="shared" si="3"/>
        <v>0.85035599999999989</v>
      </c>
      <c r="R43" s="25">
        <f t="shared" si="4"/>
        <v>0.85035599999999989</v>
      </c>
      <c r="S43" s="25">
        <f t="shared" si="5"/>
        <v>0.85035599999999989</v>
      </c>
      <c r="T43" s="25">
        <f t="shared" si="6"/>
        <v>0.85035599999999989</v>
      </c>
      <c r="U43" s="25">
        <f t="shared" si="7"/>
        <v>0.85035599999999989</v>
      </c>
      <c r="V43" s="25">
        <f t="shared" si="8"/>
        <v>0.35431499999999999</v>
      </c>
      <c r="W43" s="20">
        <f t="shared" si="9"/>
        <v>6.2359439999999982</v>
      </c>
      <c r="AI43" s="6"/>
    </row>
    <row r="44" spans="1:35" s="5" customFormat="1" x14ac:dyDescent="0.25">
      <c r="A44" s="5" t="s">
        <v>112</v>
      </c>
      <c r="B44" s="5" t="s">
        <v>7</v>
      </c>
      <c r="C44" s="7"/>
      <c r="D44" s="7">
        <v>3736.25</v>
      </c>
      <c r="E44" s="7">
        <v>3736.25</v>
      </c>
      <c r="F44" s="7">
        <v>13809.02</v>
      </c>
      <c r="G44" s="5">
        <v>3.57</v>
      </c>
      <c r="H44" s="5">
        <v>3.056</v>
      </c>
      <c r="I44" s="8">
        <f t="shared" si="10"/>
        <v>2.9889999999999999</v>
      </c>
      <c r="J44" s="5" t="s">
        <v>67</v>
      </c>
      <c r="K44" s="5" t="s">
        <v>11</v>
      </c>
      <c r="L44" s="5">
        <v>84065</v>
      </c>
      <c r="M44" s="6">
        <v>41450</v>
      </c>
      <c r="N44" s="25">
        <f t="shared" si="1"/>
        <v>6.8747000000000003E-2</v>
      </c>
      <c r="O44" s="18">
        <f>N44*18</f>
        <v>1.237446</v>
      </c>
      <c r="P44" s="25">
        <f t="shared" si="11"/>
        <v>0.82496400000000003</v>
      </c>
      <c r="Q44" s="25">
        <f t="shared" si="3"/>
        <v>0.82496400000000003</v>
      </c>
      <c r="R44" s="25">
        <f t="shared" si="4"/>
        <v>0.82496400000000003</v>
      </c>
      <c r="S44" s="25">
        <f t="shared" si="5"/>
        <v>0.82496400000000003</v>
      </c>
      <c r="T44" s="25">
        <f t="shared" si="6"/>
        <v>0.82496400000000003</v>
      </c>
      <c r="U44" s="25">
        <f t="shared" si="7"/>
        <v>0.82496400000000003</v>
      </c>
      <c r="V44" s="25">
        <f t="shared" si="8"/>
        <v>0.34373500000000001</v>
      </c>
      <c r="W44" s="20">
        <f t="shared" si="9"/>
        <v>6.5309649999999992</v>
      </c>
      <c r="AI44" s="6"/>
    </row>
    <row r="45" spans="1:35" s="5" customFormat="1" x14ac:dyDescent="0.25">
      <c r="A45" s="5" t="s">
        <v>113</v>
      </c>
      <c r="B45" s="5" t="s">
        <v>7</v>
      </c>
      <c r="C45" s="7"/>
      <c r="D45" s="7">
        <v>5000</v>
      </c>
      <c r="E45" s="7">
        <v>5000</v>
      </c>
      <c r="F45" s="7">
        <v>23118.43</v>
      </c>
      <c r="G45" s="5">
        <v>6.75</v>
      </c>
      <c r="H45" s="5">
        <v>5.8819999999999997</v>
      </c>
      <c r="I45" s="8">
        <f t="shared" si="10"/>
        <v>4</v>
      </c>
      <c r="J45" s="5" t="s">
        <v>114</v>
      </c>
      <c r="K45" s="5" t="s">
        <v>85</v>
      </c>
      <c r="L45" s="5">
        <v>84004</v>
      </c>
      <c r="M45" s="6">
        <v>41670</v>
      </c>
      <c r="N45" s="25">
        <f t="shared" si="1"/>
        <v>9.1999999999999998E-2</v>
      </c>
      <c r="O45" s="18">
        <f>N45*11</f>
        <v>1.012</v>
      </c>
      <c r="P45" s="25">
        <f t="shared" si="11"/>
        <v>1.1040000000000001</v>
      </c>
      <c r="Q45" s="25">
        <f t="shared" si="3"/>
        <v>1.1040000000000001</v>
      </c>
      <c r="R45" s="25">
        <f t="shared" si="4"/>
        <v>1.1040000000000001</v>
      </c>
      <c r="S45" s="25">
        <f t="shared" si="5"/>
        <v>1.1040000000000001</v>
      </c>
      <c r="T45" s="25">
        <f t="shared" si="6"/>
        <v>1.1040000000000001</v>
      </c>
      <c r="U45" s="25">
        <f t="shared" si="7"/>
        <v>1.1040000000000001</v>
      </c>
      <c r="V45" s="25">
        <f t="shared" si="8"/>
        <v>0.45999999999999996</v>
      </c>
      <c r="W45" s="20">
        <f t="shared" si="9"/>
        <v>8.0960000000000001</v>
      </c>
      <c r="AI45" s="6"/>
    </row>
    <row r="46" spans="1:35" s="5" customFormat="1" x14ac:dyDescent="0.25">
      <c r="A46" s="5" t="s">
        <v>116</v>
      </c>
      <c r="B46" s="5" t="s">
        <v>7</v>
      </c>
      <c r="C46" s="7"/>
      <c r="D46" s="7">
        <v>3448.75</v>
      </c>
      <c r="E46" s="7">
        <v>3448.75</v>
      </c>
      <c r="F46" s="7">
        <v>16275</v>
      </c>
      <c r="G46" s="5">
        <v>3.4449999999999998</v>
      </c>
      <c r="H46" s="5">
        <v>2.7589999999999999</v>
      </c>
      <c r="I46" s="8">
        <f t="shared" si="10"/>
        <v>2.7589999999999999</v>
      </c>
      <c r="J46" s="5" t="s">
        <v>13</v>
      </c>
      <c r="K46" s="5" t="s">
        <v>11</v>
      </c>
      <c r="L46" s="5">
        <v>84116</v>
      </c>
      <c r="M46" s="6">
        <v>41593</v>
      </c>
      <c r="N46" s="25">
        <f t="shared" si="1"/>
        <v>6.3457E-2</v>
      </c>
      <c r="O46" s="18">
        <f>N46*13</f>
        <v>0.82494100000000004</v>
      </c>
      <c r="P46" s="25">
        <f t="shared" si="11"/>
        <v>0.76148400000000005</v>
      </c>
      <c r="Q46" s="25">
        <f t="shared" si="3"/>
        <v>0.76148400000000005</v>
      </c>
      <c r="R46" s="25">
        <f t="shared" si="4"/>
        <v>0.76148400000000005</v>
      </c>
      <c r="S46" s="25">
        <f t="shared" si="5"/>
        <v>0.76148400000000005</v>
      </c>
      <c r="T46" s="25">
        <f t="shared" si="6"/>
        <v>0.76148400000000005</v>
      </c>
      <c r="U46" s="25">
        <f t="shared" si="7"/>
        <v>0.76148400000000005</v>
      </c>
      <c r="V46" s="25">
        <f t="shared" si="8"/>
        <v>0.31728499999999998</v>
      </c>
      <c r="W46" s="20">
        <f t="shared" si="9"/>
        <v>5.7111300000000016</v>
      </c>
      <c r="AI46" s="6"/>
    </row>
    <row r="47" spans="1:35" s="5" customFormat="1" x14ac:dyDescent="0.25">
      <c r="A47" s="5" t="s">
        <v>117</v>
      </c>
      <c r="B47" s="5" t="s">
        <v>7</v>
      </c>
      <c r="C47" s="7"/>
      <c r="D47" s="7">
        <v>5000</v>
      </c>
      <c r="E47" s="7">
        <v>5000</v>
      </c>
      <c r="F47" s="7">
        <v>16004.8</v>
      </c>
      <c r="G47" s="5">
        <v>4.8449999999999998</v>
      </c>
      <c r="H47" s="5">
        <v>4.0039999999999996</v>
      </c>
      <c r="I47" s="8">
        <f t="shared" si="10"/>
        <v>4</v>
      </c>
      <c r="J47" s="5" t="s">
        <v>118</v>
      </c>
      <c r="K47" s="5" t="s">
        <v>66</v>
      </c>
      <c r="L47" s="5">
        <v>84054</v>
      </c>
      <c r="M47" s="6">
        <v>41480</v>
      </c>
      <c r="N47" s="25">
        <f t="shared" si="1"/>
        <v>9.1999999999999998E-2</v>
      </c>
      <c r="O47" s="18">
        <f>N47*17</f>
        <v>1.5640000000000001</v>
      </c>
      <c r="P47" s="25">
        <f t="shared" si="11"/>
        <v>1.1040000000000001</v>
      </c>
      <c r="Q47" s="25">
        <f t="shared" si="3"/>
        <v>1.1040000000000001</v>
      </c>
      <c r="R47" s="25">
        <f t="shared" si="4"/>
        <v>1.1040000000000001</v>
      </c>
      <c r="S47" s="25">
        <f t="shared" si="5"/>
        <v>1.1040000000000001</v>
      </c>
      <c r="T47" s="25">
        <f t="shared" si="6"/>
        <v>1.1040000000000001</v>
      </c>
      <c r="U47" s="25">
        <f t="shared" si="7"/>
        <v>1.1040000000000001</v>
      </c>
      <c r="V47" s="25">
        <f t="shared" si="8"/>
        <v>0.45999999999999996</v>
      </c>
      <c r="W47" s="20">
        <f t="shared" si="9"/>
        <v>8.6479999999999997</v>
      </c>
      <c r="AI47" s="6"/>
    </row>
    <row r="48" spans="1:35" s="5" customFormat="1" x14ac:dyDescent="0.25">
      <c r="A48" s="5" t="s">
        <v>119</v>
      </c>
      <c r="B48" s="5" t="s">
        <v>7</v>
      </c>
      <c r="C48" s="7"/>
      <c r="D48" s="7">
        <v>766.25</v>
      </c>
      <c r="E48" s="7">
        <v>766.25</v>
      </c>
      <c r="F48" s="7">
        <v>4206</v>
      </c>
      <c r="G48" s="5">
        <v>0.75</v>
      </c>
      <c r="H48" s="5">
        <v>0.61299999999999999</v>
      </c>
      <c r="I48" s="8">
        <f t="shared" si="10"/>
        <v>0.61299999999999999</v>
      </c>
      <c r="J48" s="5" t="s">
        <v>120</v>
      </c>
      <c r="K48" s="5" t="s">
        <v>11</v>
      </c>
      <c r="L48" s="5">
        <v>84118</v>
      </c>
      <c r="M48" s="6">
        <v>41662</v>
      </c>
      <c r="N48" s="25">
        <f t="shared" si="1"/>
        <v>1.4098999999999999E-2</v>
      </c>
      <c r="O48" s="18">
        <f>N48*11</f>
        <v>0.15508899999999998</v>
      </c>
      <c r="P48" s="25">
        <f t="shared" si="11"/>
        <v>0.16918799999999998</v>
      </c>
      <c r="Q48" s="25">
        <f t="shared" si="3"/>
        <v>0.16918799999999998</v>
      </c>
      <c r="R48" s="25">
        <f t="shared" si="4"/>
        <v>0.16918799999999998</v>
      </c>
      <c r="S48" s="25">
        <f t="shared" si="5"/>
        <v>0.16918799999999998</v>
      </c>
      <c r="T48" s="25">
        <f t="shared" si="6"/>
        <v>0.16918799999999998</v>
      </c>
      <c r="U48" s="25">
        <f t="shared" si="7"/>
        <v>0.16918799999999998</v>
      </c>
      <c r="V48" s="25">
        <f t="shared" si="8"/>
        <v>7.0494999999999988E-2</v>
      </c>
      <c r="W48" s="20">
        <f t="shared" si="9"/>
        <v>1.2407119999999998</v>
      </c>
      <c r="AI48" s="6"/>
    </row>
    <row r="49" spans="1:35" s="5" customFormat="1" x14ac:dyDescent="0.25">
      <c r="A49" s="5" t="s">
        <v>121</v>
      </c>
      <c r="B49" s="5" t="s">
        <v>7</v>
      </c>
      <c r="C49" s="7"/>
      <c r="D49" s="7">
        <v>758.75</v>
      </c>
      <c r="E49" s="7">
        <v>758.75</v>
      </c>
      <c r="F49" s="7">
        <v>4206</v>
      </c>
      <c r="G49" s="5">
        <v>0.75</v>
      </c>
      <c r="H49" s="5">
        <v>0.60699999999999998</v>
      </c>
      <c r="I49" s="8">
        <f t="shared" si="10"/>
        <v>0.60699999999999998</v>
      </c>
      <c r="J49" s="5" t="s">
        <v>120</v>
      </c>
      <c r="K49" s="5" t="s">
        <v>11</v>
      </c>
      <c r="L49" s="5">
        <v>84118</v>
      </c>
      <c r="M49" s="6">
        <v>41662</v>
      </c>
      <c r="N49" s="25">
        <f t="shared" si="1"/>
        <v>1.3960999999999999E-2</v>
      </c>
      <c r="O49" s="18">
        <f>N49*11</f>
        <v>0.15357099999999999</v>
      </c>
      <c r="P49" s="25">
        <f t="shared" si="11"/>
        <v>0.16753199999999999</v>
      </c>
      <c r="Q49" s="25">
        <f t="shared" si="3"/>
        <v>0.16753199999999999</v>
      </c>
      <c r="R49" s="25">
        <f t="shared" si="4"/>
        <v>0.16753199999999999</v>
      </c>
      <c r="S49" s="25">
        <f t="shared" si="5"/>
        <v>0.16753199999999999</v>
      </c>
      <c r="T49" s="25">
        <f t="shared" si="6"/>
        <v>0.16753199999999999</v>
      </c>
      <c r="U49" s="25">
        <f t="shared" si="7"/>
        <v>0.16753199999999999</v>
      </c>
      <c r="V49" s="25">
        <f t="shared" si="8"/>
        <v>6.9804999999999992E-2</v>
      </c>
      <c r="W49" s="20">
        <f t="shared" si="9"/>
        <v>1.2285679999999999</v>
      </c>
      <c r="AI49" s="6"/>
    </row>
    <row r="50" spans="1:35" s="5" customFormat="1" x14ac:dyDescent="0.25">
      <c r="A50" s="5" t="s">
        <v>122</v>
      </c>
      <c r="B50" s="5" t="s">
        <v>7</v>
      </c>
      <c r="C50" s="7"/>
      <c r="D50" s="7">
        <v>5000</v>
      </c>
      <c r="E50" s="7">
        <v>5000</v>
      </c>
      <c r="F50" s="7">
        <v>18564</v>
      </c>
      <c r="G50" s="5">
        <v>5.0999999999999996</v>
      </c>
      <c r="H50" s="5">
        <v>4.2450000000000001</v>
      </c>
      <c r="I50" s="8">
        <f t="shared" si="10"/>
        <v>4</v>
      </c>
      <c r="J50" s="5" t="s">
        <v>71</v>
      </c>
      <c r="K50" s="5" t="s">
        <v>72</v>
      </c>
      <c r="L50" s="5">
        <v>84738</v>
      </c>
      <c r="M50" s="6">
        <v>41682</v>
      </c>
      <c r="N50" s="25">
        <f t="shared" si="1"/>
        <v>9.1999999999999998E-2</v>
      </c>
      <c r="O50" s="18">
        <f>N50*10</f>
        <v>0.91999999999999993</v>
      </c>
      <c r="P50" s="25">
        <f t="shared" si="11"/>
        <v>1.1040000000000001</v>
      </c>
      <c r="Q50" s="25">
        <f t="shared" si="3"/>
        <v>1.1040000000000001</v>
      </c>
      <c r="R50" s="25">
        <f t="shared" si="4"/>
        <v>1.1040000000000001</v>
      </c>
      <c r="S50" s="25">
        <f t="shared" si="5"/>
        <v>1.1040000000000001</v>
      </c>
      <c r="T50" s="25">
        <f t="shared" si="6"/>
        <v>1.1040000000000001</v>
      </c>
      <c r="U50" s="25">
        <f t="shared" si="7"/>
        <v>1.1040000000000001</v>
      </c>
      <c r="V50" s="25">
        <f t="shared" si="8"/>
        <v>0.45999999999999996</v>
      </c>
      <c r="W50" s="20">
        <f t="shared" si="9"/>
        <v>8.0040000000000013</v>
      </c>
      <c r="AI50" s="6"/>
    </row>
    <row r="51" spans="1:35" s="5" customFormat="1" x14ac:dyDescent="0.25">
      <c r="A51" s="5" t="s">
        <v>123</v>
      </c>
      <c r="B51" s="5" t="s">
        <v>7</v>
      </c>
      <c r="C51" s="7"/>
      <c r="D51" s="7">
        <v>5000</v>
      </c>
      <c r="E51" s="7">
        <v>5000</v>
      </c>
      <c r="F51" s="7">
        <v>11748.5</v>
      </c>
      <c r="G51" s="5">
        <v>5.1449999999999996</v>
      </c>
      <c r="H51" s="5">
        <v>4.46</v>
      </c>
      <c r="I51" s="8">
        <f t="shared" si="10"/>
        <v>4</v>
      </c>
      <c r="J51" s="5" t="s">
        <v>124</v>
      </c>
      <c r="K51" s="5" t="s">
        <v>66</v>
      </c>
      <c r="L51" s="5">
        <v>84025</v>
      </c>
      <c r="M51" s="6">
        <v>41536</v>
      </c>
      <c r="N51" s="25">
        <f t="shared" si="1"/>
        <v>9.1999999999999998E-2</v>
      </c>
      <c r="O51" s="18">
        <f>N51*15</f>
        <v>1.38</v>
      </c>
      <c r="P51" s="25">
        <f t="shared" si="11"/>
        <v>1.1040000000000001</v>
      </c>
      <c r="Q51" s="25">
        <f t="shared" si="3"/>
        <v>1.1040000000000001</v>
      </c>
      <c r="R51" s="25">
        <f t="shared" si="4"/>
        <v>1.1040000000000001</v>
      </c>
      <c r="S51" s="25">
        <f t="shared" si="5"/>
        <v>1.1040000000000001</v>
      </c>
      <c r="T51" s="25">
        <f t="shared" si="6"/>
        <v>1.1040000000000001</v>
      </c>
      <c r="U51" s="25">
        <f t="shared" si="7"/>
        <v>1.1040000000000001</v>
      </c>
      <c r="V51" s="25">
        <f t="shared" si="8"/>
        <v>0.45999999999999996</v>
      </c>
      <c r="W51" s="20">
        <f t="shared" si="9"/>
        <v>8.4640000000000022</v>
      </c>
      <c r="AI51" s="6"/>
    </row>
    <row r="52" spans="1:35" s="5" customFormat="1" x14ac:dyDescent="0.25">
      <c r="A52" s="5" t="s">
        <v>125</v>
      </c>
      <c r="B52" s="5" t="s">
        <v>7</v>
      </c>
      <c r="C52" s="7"/>
      <c r="D52" s="7">
        <v>5000</v>
      </c>
      <c r="E52" s="7">
        <v>5000</v>
      </c>
      <c r="F52" s="7">
        <v>16685</v>
      </c>
      <c r="G52" s="5">
        <v>4.68</v>
      </c>
      <c r="H52" s="5">
        <v>4.0430000000000001</v>
      </c>
      <c r="I52" s="8">
        <f t="shared" si="10"/>
        <v>4</v>
      </c>
      <c r="J52" s="5" t="s">
        <v>126</v>
      </c>
      <c r="K52" s="5" t="s">
        <v>11</v>
      </c>
      <c r="L52" s="5">
        <v>84020</v>
      </c>
      <c r="M52" s="6">
        <v>41480</v>
      </c>
      <c r="N52" s="25">
        <f t="shared" si="1"/>
        <v>9.1999999999999998E-2</v>
      </c>
      <c r="O52" s="18">
        <f>N52*17</f>
        <v>1.5640000000000001</v>
      </c>
      <c r="P52" s="25">
        <f t="shared" si="11"/>
        <v>1.1040000000000001</v>
      </c>
      <c r="Q52" s="25">
        <f t="shared" si="3"/>
        <v>1.1040000000000001</v>
      </c>
      <c r="R52" s="25">
        <f t="shared" si="4"/>
        <v>1.1040000000000001</v>
      </c>
      <c r="S52" s="25">
        <f t="shared" si="5"/>
        <v>1.1040000000000001</v>
      </c>
      <c r="T52" s="25">
        <f t="shared" si="6"/>
        <v>1.1040000000000001</v>
      </c>
      <c r="U52" s="25">
        <f t="shared" si="7"/>
        <v>1.1040000000000001</v>
      </c>
      <c r="V52" s="25">
        <f t="shared" si="8"/>
        <v>0.45999999999999996</v>
      </c>
      <c r="W52" s="20">
        <f t="shared" si="9"/>
        <v>8.6479999999999997</v>
      </c>
      <c r="AI52" s="6"/>
    </row>
    <row r="53" spans="1:35" s="5" customFormat="1" x14ac:dyDescent="0.25">
      <c r="A53" s="5" t="s">
        <v>129</v>
      </c>
      <c r="B53" s="5" t="s">
        <v>7</v>
      </c>
      <c r="C53" s="7"/>
      <c r="D53" s="7">
        <v>5000</v>
      </c>
      <c r="E53" s="7">
        <v>5000</v>
      </c>
      <c r="F53" s="7">
        <v>17377.22</v>
      </c>
      <c r="G53" s="5">
        <v>5.0999999999999996</v>
      </c>
      <c r="H53" s="5">
        <v>4.1790000000000003</v>
      </c>
      <c r="I53" s="8">
        <f t="shared" si="10"/>
        <v>4</v>
      </c>
      <c r="J53" s="5" t="s">
        <v>130</v>
      </c>
      <c r="K53" s="5" t="s">
        <v>11</v>
      </c>
      <c r="L53" s="5">
        <v>84121</v>
      </c>
      <c r="M53" s="6">
        <v>41500</v>
      </c>
      <c r="N53" s="25">
        <f t="shared" si="1"/>
        <v>9.1999999999999998E-2</v>
      </c>
      <c r="O53" s="18">
        <f>N53*16</f>
        <v>1.472</v>
      </c>
      <c r="P53" s="25">
        <f t="shared" si="11"/>
        <v>1.1040000000000001</v>
      </c>
      <c r="Q53" s="25">
        <f t="shared" si="3"/>
        <v>1.1040000000000001</v>
      </c>
      <c r="R53" s="25">
        <f t="shared" si="4"/>
        <v>1.1040000000000001</v>
      </c>
      <c r="S53" s="25">
        <f t="shared" si="5"/>
        <v>1.1040000000000001</v>
      </c>
      <c r="T53" s="25">
        <f t="shared" si="6"/>
        <v>1.1040000000000001</v>
      </c>
      <c r="U53" s="25">
        <f t="shared" si="7"/>
        <v>1.1040000000000001</v>
      </c>
      <c r="V53" s="25">
        <f t="shared" si="8"/>
        <v>0.45999999999999996</v>
      </c>
      <c r="W53" s="20">
        <f t="shared" si="9"/>
        <v>8.5560000000000009</v>
      </c>
      <c r="AI53" s="6"/>
    </row>
    <row r="54" spans="1:35" s="5" customFormat="1" x14ac:dyDescent="0.25">
      <c r="A54" s="5" t="s">
        <v>131</v>
      </c>
      <c r="B54" s="5" t="s">
        <v>7</v>
      </c>
      <c r="C54" s="7"/>
      <c r="D54" s="7">
        <v>1492.5</v>
      </c>
      <c r="E54" s="7">
        <v>1492.5</v>
      </c>
      <c r="F54" s="7">
        <v>7649</v>
      </c>
      <c r="G54" s="5">
        <v>1.5</v>
      </c>
      <c r="H54" s="5">
        <v>1.194</v>
      </c>
      <c r="I54" s="8">
        <f t="shared" si="10"/>
        <v>1.194</v>
      </c>
      <c r="J54" s="5" t="s">
        <v>67</v>
      </c>
      <c r="K54" s="5" t="s">
        <v>11</v>
      </c>
      <c r="L54" s="5">
        <v>84095</v>
      </c>
      <c r="M54" s="6">
        <v>41662</v>
      </c>
      <c r="N54" s="25">
        <f t="shared" si="1"/>
        <v>2.7461999999999997E-2</v>
      </c>
      <c r="O54" s="18">
        <f>N54*11</f>
        <v>0.30208199999999996</v>
      </c>
      <c r="P54" s="25">
        <f t="shared" si="11"/>
        <v>0.32954399999999995</v>
      </c>
      <c r="Q54" s="25">
        <f t="shared" si="3"/>
        <v>0.32954399999999995</v>
      </c>
      <c r="R54" s="25">
        <f t="shared" si="4"/>
        <v>0.32954399999999995</v>
      </c>
      <c r="S54" s="25">
        <f t="shared" si="5"/>
        <v>0.32954399999999995</v>
      </c>
      <c r="T54" s="25">
        <f t="shared" si="6"/>
        <v>0.32954399999999995</v>
      </c>
      <c r="U54" s="25">
        <f t="shared" si="7"/>
        <v>0.32954399999999995</v>
      </c>
      <c r="V54" s="25">
        <f t="shared" si="8"/>
        <v>0.13730999999999999</v>
      </c>
      <c r="W54" s="20">
        <f t="shared" si="9"/>
        <v>2.4166559999999992</v>
      </c>
      <c r="AI54" s="6"/>
    </row>
    <row r="55" spans="1:35" s="5" customFormat="1" x14ac:dyDescent="0.25">
      <c r="A55" s="5" t="s">
        <v>133</v>
      </c>
      <c r="B55" s="5" t="s">
        <v>7</v>
      </c>
      <c r="C55" s="7"/>
      <c r="D55" s="7">
        <v>5000</v>
      </c>
      <c r="E55" s="7">
        <v>5000</v>
      </c>
      <c r="F55" s="7">
        <v>30331</v>
      </c>
      <c r="G55" s="5">
        <v>6.75</v>
      </c>
      <c r="H55" s="5">
        <v>4.7009999999999996</v>
      </c>
      <c r="I55" s="8">
        <f t="shared" si="10"/>
        <v>4</v>
      </c>
      <c r="J55" s="5" t="s">
        <v>134</v>
      </c>
      <c r="K55" s="5" t="s">
        <v>85</v>
      </c>
      <c r="L55" s="5">
        <v>84655</v>
      </c>
      <c r="M55" s="6">
        <v>41425</v>
      </c>
      <c r="N55" s="25">
        <f t="shared" si="1"/>
        <v>9.1999999999999998E-2</v>
      </c>
      <c r="O55" s="18">
        <f>N55*19</f>
        <v>1.748</v>
      </c>
      <c r="P55" s="25">
        <f t="shared" si="11"/>
        <v>1.1040000000000001</v>
      </c>
      <c r="Q55" s="25">
        <f t="shared" si="3"/>
        <v>1.1040000000000001</v>
      </c>
      <c r="R55" s="25">
        <f t="shared" si="4"/>
        <v>1.1040000000000001</v>
      </c>
      <c r="S55" s="25">
        <f t="shared" si="5"/>
        <v>1.1040000000000001</v>
      </c>
      <c r="T55" s="25">
        <f t="shared" si="6"/>
        <v>1.1040000000000001</v>
      </c>
      <c r="U55" s="25">
        <f t="shared" si="7"/>
        <v>1.1040000000000001</v>
      </c>
      <c r="V55" s="25">
        <f t="shared" si="8"/>
        <v>0.45999999999999996</v>
      </c>
      <c r="W55" s="20">
        <f t="shared" si="9"/>
        <v>8.8320000000000007</v>
      </c>
      <c r="AI55" s="6"/>
    </row>
    <row r="56" spans="1:35" s="5" customFormat="1" x14ac:dyDescent="0.25">
      <c r="A56" s="5" t="s">
        <v>137</v>
      </c>
      <c r="B56" s="5" t="s">
        <v>7</v>
      </c>
      <c r="C56" s="7"/>
      <c r="D56" s="7">
        <v>1600</v>
      </c>
      <c r="E56" s="7">
        <v>1600</v>
      </c>
      <c r="F56" s="7">
        <v>7649</v>
      </c>
      <c r="G56" s="5">
        <v>1.5</v>
      </c>
      <c r="H56" s="5">
        <v>1.28</v>
      </c>
      <c r="I56" s="8">
        <f t="shared" si="10"/>
        <v>1.28</v>
      </c>
      <c r="J56" s="5" t="s">
        <v>67</v>
      </c>
      <c r="K56" s="5" t="s">
        <v>11</v>
      </c>
      <c r="L56" s="5">
        <v>84095</v>
      </c>
      <c r="M56" s="6">
        <v>41662</v>
      </c>
      <c r="N56" s="25">
        <f t="shared" si="1"/>
        <v>2.9440000000000001E-2</v>
      </c>
      <c r="O56" s="18">
        <f>N56*11</f>
        <v>0.32384000000000002</v>
      </c>
      <c r="P56" s="25">
        <f t="shared" si="11"/>
        <v>0.35328000000000004</v>
      </c>
      <c r="Q56" s="25">
        <f t="shared" si="3"/>
        <v>0.35328000000000004</v>
      </c>
      <c r="R56" s="25">
        <f t="shared" si="4"/>
        <v>0.35328000000000004</v>
      </c>
      <c r="S56" s="25">
        <f t="shared" si="5"/>
        <v>0.35328000000000004</v>
      </c>
      <c r="T56" s="25">
        <f t="shared" si="6"/>
        <v>0.35328000000000004</v>
      </c>
      <c r="U56" s="25">
        <f t="shared" si="7"/>
        <v>0.35328000000000004</v>
      </c>
      <c r="V56" s="25">
        <f t="shared" si="8"/>
        <v>0.1472</v>
      </c>
      <c r="W56" s="20">
        <f t="shared" si="9"/>
        <v>2.5907200000000001</v>
      </c>
      <c r="AI56" s="6"/>
    </row>
    <row r="57" spans="1:35" s="5" customFormat="1" x14ac:dyDescent="0.25">
      <c r="A57" s="5" t="s">
        <v>136</v>
      </c>
      <c r="B57" s="5" t="s">
        <v>7</v>
      </c>
      <c r="C57" s="7"/>
      <c r="D57" s="7">
        <v>5000</v>
      </c>
      <c r="E57" s="7">
        <v>5000</v>
      </c>
      <c r="F57" s="7">
        <v>17035.57</v>
      </c>
      <c r="G57" s="5">
        <v>5.0350000000000001</v>
      </c>
      <c r="H57" s="5">
        <v>4.282</v>
      </c>
      <c r="I57" s="8">
        <f t="shared" si="10"/>
        <v>4</v>
      </c>
      <c r="J57" s="5" t="s">
        <v>35</v>
      </c>
      <c r="K57" s="5" t="s">
        <v>11</v>
      </c>
      <c r="L57" s="5">
        <v>84092</v>
      </c>
      <c r="M57" s="6">
        <v>41593</v>
      </c>
      <c r="N57" s="25">
        <f t="shared" si="1"/>
        <v>9.1999999999999998E-2</v>
      </c>
      <c r="O57" s="18">
        <f>N57*13</f>
        <v>1.196</v>
      </c>
      <c r="P57" s="25">
        <f t="shared" si="11"/>
        <v>1.1040000000000001</v>
      </c>
      <c r="Q57" s="25">
        <f t="shared" si="3"/>
        <v>1.1040000000000001</v>
      </c>
      <c r="R57" s="25">
        <f t="shared" si="4"/>
        <v>1.1040000000000001</v>
      </c>
      <c r="S57" s="25">
        <f t="shared" si="5"/>
        <v>1.1040000000000001</v>
      </c>
      <c r="T57" s="25">
        <f t="shared" si="6"/>
        <v>1.1040000000000001</v>
      </c>
      <c r="U57" s="25">
        <f t="shared" si="7"/>
        <v>1.1040000000000001</v>
      </c>
      <c r="V57" s="25">
        <f t="shared" si="8"/>
        <v>0.45999999999999996</v>
      </c>
      <c r="W57" s="20">
        <f t="shared" si="9"/>
        <v>8.2800000000000011</v>
      </c>
      <c r="AI57" s="6"/>
    </row>
    <row r="58" spans="1:35" s="5" customFormat="1" x14ac:dyDescent="0.25">
      <c r="A58" s="5" t="s">
        <v>132</v>
      </c>
      <c r="B58" s="5" t="s">
        <v>7</v>
      </c>
      <c r="C58" s="7"/>
      <c r="D58" s="7">
        <v>5000</v>
      </c>
      <c r="E58" s="7">
        <v>5000</v>
      </c>
      <c r="F58" s="7">
        <v>35225.440000000002</v>
      </c>
      <c r="G58" s="5">
        <v>8.1</v>
      </c>
      <c r="H58" s="5">
        <v>6.9809999999999999</v>
      </c>
      <c r="I58" s="8">
        <f t="shared" si="10"/>
        <v>4</v>
      </c>
      <c r="J58" s="5" t="s">
        <v>79</v>
      </c>
      <c r="K58" s="5" t="s">
        <v>21</v>
      </c>
      <c r="L58" s="5">
        <v>84074</v>
      </c>
      <c r="M58" s="6">
        <v>41716</v>
      </c>
      <c r="N58" s="25">
        <f t="shared" si="1"/>
        <v>9.1999999999999998E-2</v>
      </c>
      <c r="O58" s="18">
        <f>N58*9</f>
        <v>0.82799999999999996</v>
      </c>
      <c r="P58" s="25">
        <f t="shared" si="11"/>
        <v>1.1040000000000001</v>
      </c>
      <c r="Q58" s="25">
        <f t="shared" si="3"/>
        <v>1.1040000000000001</v>
      </c>
      <c r="R58" s="25">
        <f t="shared" si="4"/>
        <v>1.1040000000000001</v>
      </c>
      <c r="S58" s="25">
        <f t="shared" si="5"/>
        <v>1.1040000000000001</v>
      </c>
      <c r="T58" s="25">
        <f t="shared" si="6"/>
        <v>1.1040000000000001</v>
      </c>
      <c r="U58" s="25">
        <f t="shared" si="7"/>
        <v>1.1040000000000001</v>
      </c>
      <c r="V58" s="25">
        <f t="shared" si="8"/>
        <v>0.45999999999999996</v>
      </c>
      <c r="W58" s="20">
        <f t="shared" si="9"/>
        <v>7.9120000000000008</v>
      </c>
      <c r="AI58" s="6"/>
    </row>
    <row r="59" spans="1:35" s="5" customFormat="1" x14ac:dyDescent="0.25">
      <c r="A59" s="5" t="s">
        <v>138</v>
      </c>
      <c r="B59" s="5" t="s">
        <v>7</v>
      </c>
      <c r="C59" s="7"/>
      <c r="D59" s="7">
        <v>2383.75</v>
      </c>
      <c r="E59" s="7">
        <v>2383.75</v>
      </c>
      <c r="F59" s="7">
        <v>9960.42</v>
      </c>
      <c r="G59" s="5">
        <v>2.65</v>
      </c>
      <c r="H59" s="5">
        <v>2.1989999999999998</v>
      </c>
      <c r="I59" s="8">
        <f t="shared" si="10"/>
        <v>1.907</v>
      </c>
      <c r="J59" s="5" t="s">
        <v>13</v>
      </c>
      <c r="K59" s="5" t="s">
        <v>11</v>
      </c>
      <c r="L59" s="5">
        <v>84103</v>
      </c>
      <c r="M59" s="6">
        <v>41729</v>
      </c>
      <c r="N59" s="25">
        <f t="shared" si="1"/>
        <v>4.3860999999999997E-2</v>
      </c>
      <c r="O59" s="18">
        <f>N59*9</f>
        <v>0.39474899999999996</v>
      </c>
      <c r="P59" s="25">
        <f t="shared" si="11"/>
        <v>0.52633200000000002</v>
      </c>
      <c r="Q59" s="25">
        <f t="shared" si="3"/>
        <v>0.52633200000000002</v>
      </c>
      <c r="R59" s="25">
        <f t="shared" si="4"/>
        <v>0.52633200000000002</v>
      </c>
      <c r="S59" s="25">
        <f t="shared" si="5"/>
        <v>0.52633200000000002</v>
      </c>
      <c r="T59" s="25">
        <f t="shared" si="6"/>
        <v>0.52633200000000002</v>
      </c>
      <c r="U59" s="25">
        <f t="shared" si="7"/>
        <v>0.52633200000000002</v>
      </c>
      <c r="V59" s="25">
        <f t="shared" si="8"/>
        <v>0.21930499999999997</v>
      </c>
      <c r="W59" s="20">
        <f t="shared" si="9"/>
        <v>3.772046</v>
      </c>
      <c r="AI59" s="6"/>
    </row>
    <row r="60" spans="1:35" s="5" customFormat="1" x14ac:dyDescent="0.25">
      <c r="A60" s="5" t="s">
        <v>139</v>
      </c>
      <c r="B60" s="5" t="s">
        <v>7</v>
      </c>
      <c r="C60" s="7"/>
      <c r="D60" s="7">
        <v>2773.75</v>
      </c>
      <c r="E60" s="7">
        <v>2773.75</v>
      </c>
      <c r="F60" s="7">
        <v>14250</v>
      </c>
      <c r="G60" s="5">
        <v>3</v>
      </c>
      <c r="H60" s="5">
        <v>2.2189999999999999</v>
      </c>
      <c r="I60" s="8">
        <f t="shared" si="10"/>
        <v>2.2189999999999999</v>
      </c>
      <c r="J60" s="5" t="s">
        <v>13</v>
      </c>
      <c r="K60" s="5" t="s">
        <v>11</v>
      </c>
      <c r="L60" s="5">
        <v>84105</v>
      </c>
      <c r="M60" s="6">
        <v>41540</v>
      </c>
      <c r="N60" s="25">
        <f t="shared" si="1"/>
        <v>5.1036999999999999E-2</v>
      </c>
      <c r="O60" s="18">
        <f>N60*15</f>
        <v>0.76555499999999999</v>
      </c>
      <c r="P60" s="25">
        <f t="shared" si="11"/>
        <v>0.61244399999999999</v>
      </c>
      <c r="Q60" s="25">
        <f t="shared" si="3"/>
        <v>0.61244399999999999</v>
      </c>
      <c r="R60" s="25">
        <f t="shared" si="4"/>
        <v>0.61244399999999999</v>
      </c>
      <c r="S60" s="25">
        <f t="shared" si="5"/>
        <v>0.61244399999999999</v>
      </c>
      <c r="T60" s="25">
        <f t="shared" si="6"/>
        <v>0.61244399999999999</v>
      </c>
      <c r="U60" s="25">
        <f t="shared" si="7"/>
        <v>0.61244399999999999</v>
      </c>
      <c r="V60" s="25">
        <f t="shared" si="8"/>
        <v>0.255185</v>
      </c>
      <c r="W60" s="20">
        <f t="shared" si="9"/>
        <v>4.6954039999999999</v>
      </c>
      <c r="AI60" s="6"/>
    </row>
    <row r="61" spans="1:35" s="5" customFormat="1" x14ac:dyDescent="0.25">
      <c r="A61" s="5" t="s">
        <v>140</v>
      </c>
      <c r="B61" s="5" t="s">
        <v>7</v>
      </c>
      <c r="C61" s="7"/>
      <c r="D61" s="7">
        <v>3015</v>
      </c>
      <c r="E61" s="7">
        <v>3015</v>
      </c>
      <c r="F61" s="7">
        <v>11908.92</v>
      </c>
      <c r="G61" s="5">
        <v>2.94</v>
      </c>
      <c r="H61" s="5">
        <v>2.4569999999999999</v>
      </c>
      <c r="I61" s="8">
        <f t="shared" si="10"/>
        <v>2.4119999999999999</v>
      </c>
      <c r="J61" s="5" t="s">
        <v>50</v>
      </c>
      <c r="K61" s="5" t="s">
        <v>51</v>
      </c>
      <c r="L61" s="5">
        <v>84405</v>
      </c>
      <c r="M61" s="6">
        <v>41529</v>
      </c>
      <c r="N61" s="25">
        <f t="shared" si="1"/>
        <v>5.5475999999999998E-2</v>
      </c>
      <c r="O61" s="18">
        <f>N61*15</f>
        <v>0.83213999999999999</v>
      </c>
      <c r="P61" s="25">
        <f t="shared" si="11"/>
        <v>0.66571199999999997</v>
      </c>
      <c r="Q61" s="25">
        <f t="shared" si="3"/>
        <v>0.66571199999999997</v>
      </c>
      <c r="R61" s="25">
        <f t="shared" si="4"/>
        <v>0.66571199999999997</v>
      </c>
      <c r="S61" s="25">
        <f t="shared" si="5"/>
        <v>0.66571199999999997</v>
      </c>
      <c r="T61" s="25">
        <f t="shared" si="6"/>
        <v>0.66571199999999997</v>
      </c>
      <c r="U61" s="25">
        <f t="shared" si="7"/>
        <v>0.66571199999999997</v>
      </c>
      <c r="V61" s="25">
        <f t="shared" si="8"/>
        <v>0.27737999999999996</v>
      </c>
      <c r="W61" s="20">
        <f t="shared" si="9"/>
        <v>5.1037920000000003</v>
      </c>
      <c r="AI61" s="6"/>
    </row>
    <row r="62" spans="1:35" s="5" customFormat="1" x14ac:dyDescent="0.25">
      <c r="A62" s="5" t="s">
        <v>141</v>
      </c>
      <c r="B62" s="5" t="s">
        <v>7</v>
      </c>
      <c r="C62" s="7"/>
      <c r="D62" s="7">
        <v>3117.5</v>
      </c>
      <c r="E62" s="7">
        <v>3117.5</v>
      </c>
      <c r="F62" s="7">
        <v>15033.06</v>
      </c>
      <c r="G62" s="5">
        <v>3.5</v>
      </c>
      <c r="H62" s="5">
        <v>2.4940000000000002</v>
      </c>
      <c r="I62" s="8">
        <f t="shared" si="10"/>
        <v>2.4940000000000002</v>
      </c>
      <c r="J62" s="5" t="s">
        <v>50</v>
      </c>
      <c r="K62" s="5" t="s">
        <v>51</v>
      </c>
      <c r="L62" s="5">
        <v>84403</v>
      </c>
      <c r="M62" s="6">
        <v>41535</v>
      </c>
      <c r="N62" s="25">
        <f t="shared" si="1"/>
        <v>5.7362000000000003E-2</v>
      </c>
      <c r="O62" s="18">
        <f>N62*15</f>
        <v>0.86043000000000003</v>
      </c>
      <c r="P62" s="25">
        <f t="shared" si="11"/>
        <v>0.68834400000000007</v>
      </c>
      <c r="Q62" s="25">
        <f t="shared" si="3"/>
        <v>0.68834400000000007</v>
      </c>
      <c r="R62" s="25">
        <f t="shared" si="4"/>
        <v>0.68834400000000007</v>
      </c>
      <c r="S62" s="25">
        <f t="shared" si="5"/>
        <v>0.68834400000000007</v>
      </c>
      <c r="T62" s="25">
        <f t="shared" si="6"/>
        <v>0.68834400000000007</v>
      </c>
      <c r="U62" s="25">
        <f t="shared" si="7"/>
        <v>0.68834400000000007</v>
      </c>
      <c r="V62" s="25">
        <f t="shared" si="8"/>
        <v>0.28681000000000001</v>
      </c>
      <c r="W62" s="20">
        <f t="shared" si="9"/>
        <v>5.277304</v>
      </c>
      <c r="AI62" s="6"/>
    </row>
    <row r="63" spans="1:35" s="5" customFormat="1" x14ac:dyDescent="0.25">
      <c r="A63" s="5" t="s">
        <v>143</v>
      </c>
      <c r="B63" s="5" t="s">
        <v>7</v>
      </c>
      <c r="C63" s="7"/>
      <c r="D63" s="7">
        <v>5000</v>
      </c>
      <c r="E63" s="7">
        <v>5000</v>
      </c>
      <c r="F63" s="7">
        <v>25000</v>
      </c>
      <c r="G63" s="5">
        <v>4.7</v>
      </c>
      <c r="H63" s="5">
        <v>4.101</v>
      </c>
      <c r="I63" s="8">
        <f t="shared" si="10"/>
        <v>4</v>
      </c>
      <c r="J63" s="5" t="s">
        <v>107</v>
      </c>
      <c r="K63" s="5" t="s">
        <v>108</v>
      </c>
      <c r="L63" s="5">
        <v>84532</v>
      </c>
      <c r="M63" s="6">
        <v>41549</v>
      </c>
      <c r="N63" s="25">
        <f t="shared" si="1"/>
        <v>9.1999999999999998E-2</v>
      </c>
      <c r="O63" s="18">
        <f>N63*14</f>
        <v>1.288</v>
      </c>
      <c r="P63" s="25">
        <f t="shared" si="11"/>
        <v>1.1040000000000001</v>
      </c>
      <c r="Q63" s="25">
        <f t="shared" si="3"/>
        <v>1.1040000000000001</v>
      </c>
      <c r="R63" s="25">
        <f t="shared" si="4"/>
        <v>1.1040000000000001</v>
      </c>
      <c r="S63" s="25">
        <f t="shared" si="5"/>
        <v>1.1040000000000001</v>
      </c>
      <c r="T63" s="25">
        <f t="shared" si="6"/>
        <v>1.1040000000000001</v>
      </c>
      <c r="U63" s="25">
        <f t="shared" si="7"/>
        <v>1.1040000000000001</v>
      </c>
      <c r="V63" s="25">
        <f t="shared" si="8"/>
        <v>0.45999999999999996</v>
      </c>
      <c r="W63" s="20">
        <f t="shared" si="9"/>
        <v>8.3719999999999999</v>
      </c>
      <c r="AI63" s="6"/>
    </row>
    <row r="64" spans="1:35" s="5" customFormat="1" x14ac:dyDescent="0.25">
      <c r="A64" s="5" t="s">
        <v>144</v>
      </c>
      <c r="B64" s="5" t="s">
        <v>7</v>
      </c>
      <c r="C64" s="7"/>
      <c r="D64" s="7">
        <v>5000</v>
      </c>
      <c r="E64" s="7">
        <v>5000</v>
      </c>
      <c r="F64" s="7">
        <v>20593</v>
      </c>
      <c r="G64" s="5">
        <v>5.0999999999999996</v>
      </c>
      <c r="H64" s="5">
        <v>4.3170000000000002</v>
      </c>
      <c r="I64" s="8">
        <f t="shared" si="10"/>
        <v>4</v>
      </c>
      <c r="J64" s="5" t="s">
        <v>71</v>
      </c>
      <c r="K64" s="5" t="s">
        <v>72</v>
      </c>
      <c r="L64" s="5">
        <v>84738</v>
      </c>
      <c r="M64" s="6">
        <v>41746</v>
      </c>
      <c r="N64" s="25">
        <f t="shared" si="1"/>
        <v>9.1999999999999998E-2</v>
      </c>
      <c r="O64" s="18">
        <f>N64*8</f>
        <v>0.73599999999999999</v>
      </c>
      <c r="P64" s="25">
        <f t="shared" si="11"/>
        <v>1.1040000000000001</v>
      </c>
      <c r="Q64" s="25">
        <f t="shared" si="3"/>
        <v>1.1040000000000001</v>
      </c>
      <c r="R64" s="25">
        <f t="shared" si="4"/>
        <v>1.1040000000000001</v>
      </c>
      <c r="S64" s="25">
        <f t="shared" si="5"/>
        <v>1.1040000000000001</v>
      </c>
      <c r="T64" s="25">
        <f t="shared" si="6"/>
        <v>1.1040000000000001</v>
      </c>
      <c r="U64" s="25">
        <f t="shared" si="7"/>
        <v>1.1040000000000001</v>
      </c>
      <c r="V64" s="25">
        <f t="shared" si="8"/>
        <v>0.45999999999999996</v>
      </c>
      <c r="W64" s="20">
        <f t="shared" si="9"/>
        <v>7.82</v>
      </c>
      <c r="AI64" s="6"/>
    </row>
    <row r="65" spans="1:40" s="5" customFormat="1" x14ac:dyDescent="0.25">
      <c r="A65" s="5" t="s">
        <v>149</v>
      </c>
      <c r="B65" s="5" t="s">
        <v>7</v>
      </c>
      <c r="C65" s="7"/>
      <c r="D65" s="7">
        <v>4222.5</v>
      </c>
      <c r="E65" s="7">
        <v>4222.5</v>
      </c>
      <c r="F65" s="7">
        <v>17060</v>
      </c>
      <c r="G65" s="5">
        <v>4</v>
      </c>
      <c r="H65" s="5">
        <v>3.3780000000000001</v>
      </c>
      <c r="I65" s="8">
        <f t="shared" si="10"/>
        <v>3.3780000000000001</v>
      </c>
      <c r="J65" s="5" t="s">
        <v>150</v>
      </c>
      <c r="K65" s="5" t="s">
        <v>31</v>
      </c>
      <c r="L65" s="5">
        <v>84036</v>
      </c>
      <c r="M65" s="6">
        <v>41703</v>
      </c>
      <c r="N65" s="25">
        <f t="shared" si="1"/>
        <v>7.7693999999999999E-2</v>
      </c>
      <c r="O65" s="18">
        <f>N65*9</f>
        <v>0.69924600000000003</v>
      </c>
      <c r="P65" s="25">
        <f t="shared" si="11"/>
        <v>0.93232800000000005</v>
      </c>
      <c r="Q65" s="25">
        <f t="shared" si="3"/>
        <v>0.93232800000000005</v>
      </c>
      <c r="R65" s="25">
        <f t="shared" si="4"/>
        <v>0.93232800000000005</v>
      </c>
      <c r="S65" s="25">
        <f t="shared" si="5"/>
        <v>0.93232800000000005</v>
      </c>
      <c r="T65" s="25">
        <f t="shared" si="6"/>
        <v>0.93232800000000005</v>
      </c>
      <c r="U65" s="25">
        <f t="shared" si="7"/>
        <v>0.93232800000000005</v>
      </c>
      <c r="V65" s="25">
        <f t="shared" si="8"/>
        <v>0.38846999999999998</v>
      </c>
      <c r="W65" s="20">
        <f t="shared" si="9"/>
        <v>6.6816840000000006</v>
      </c>
      <c r="AI65" s="6"/>
    </row>
    <row r="66" spans="1:40" s="5" customFormat="1" x14ac:dyDescent="0.25">
      <c r="A66" s="5" t="s">
        <v>151</v>
      </c>
      <c r="B66" s="5" t="s">
        <v>7</v>
      </c>
      <c r="C66" s="7"/>
      <c r="D66" s="7">
        <v>1633.75</v>
      </c>
      <c r="E66" s="7">
        <v>1633.75</v>
      </c>
      <c r="F66" s="7">
        <v>7649</v>
      </c>
      <c r="G66" s="5">
        <v>1.5</v>
      </c>
      <c r="H66" s="5">
        <v>1.3069999999999999</v>
      </c>
      <c r="I66" s="8">
        <f t="shared" ref="I66:I97" si="12">(E66/1.25)/1000</f>
        <v>1.3069999999999999</v>
      </c>
      <c r="J66" s="5" t="s">
        <v>67</v>
      </c>
      <c r="K66" s="5" t="s">
        <v>11</v>
      </c>
      <c r="L66" s="5">
        <v>84095</v>
      </c>
      <c r="M66" s="6">
        <v>41662</v>
      </c>
      <c r="N66" s="25">
        <f t="shared" ref="N66:N129" si="13">I66*0.023</f>
        <v>3.0060999999999997E-2</v>
      </c>
      <c r="O66" s="18">
        <f>N66*11</f>
        <v>0.33067099999999999</v>
      </c>
      <c r="P66" s="25">
        <f t="shared" ref="P66:P97" si="14">N66*12</f>
        <v>0.36073199999999994</v>
      </c>
      <c r="Q66" s="25">
        <f t="shared" si="3"/>
        <v>0.36073199999999994</v>
      </c>
      <c r="R66" s="25">
        <f t="shared" si="4"/>
        <v>0.36073199999999994</v>
      </c>
      <c r="S66" s="25">
        <f t="shared" si="5"/>
        <v>0.36073199999999994</v>
      </c>
      <c r="T66" s="25">
        <f t="shared" si="6"/>
        <v>0.36073199999999994</v>
      </c>
      <c r="U66" s="25">
        <f t="shared" si="7"/>
        <v>0.36073199999999994</v>
      </c>
      <c r="V66" s="25">
        <f t="shared" si="8"/>
        <v>0.15030499999999999</v>
      </c>
      <c r="W66" s="20">
        <f t="shared" si="9"/>
        <v>2.6453679999999999</v>
      </c>
      <c r="AI66" s="6"/>
    </row>
    <row r="67" spans="1:40" s="5" customFormat="1" x14ac:dyDescent="0.25">
      <c r="A67" s="5" t="s">
        <v>152</v>
      </c>
      <c r="B67" s="5" t="s">
        <v>7</v>
      </c>
      <c r="C67" s="7"/>
      <c r="D67" s="7">
        <v>4766.25</v>
      </c>
      <c r="E67" s="7">
        <v>4766.25</v>
      </c>
      <c r="F67" s="7">
        <v>27655</v>
      </c>
      <c r="G67" s="5">
        <v>5</v>
      </c>
      <c r="H67" s="5">
        <v>3.8130000000000002</v>
      </c>
      <c r="I67" s="8">
        <f t="shared" si="12"/>
        <v>3.8130000000000002</v>
      </c>
      <c r="J67" s="5" t="s">
        <v>13</v>
      </c>
      <c r="K67" s="5" t="s">
        <v>11</v>
      </c>
      <c r="L67" s="5">
        <v>84124</v>
      </c>
      <c r="M67" s="6">
        <v>41501</v>
      </c>
      <c r="N67" s="25">
        <f t="shared" si="13"/>
        <v>8.7698999999999999E-2</v>
      </c>
      <c r="O67" s="18">
        <f>N67*16</f>
        <v>1.403184</v>
      </c>
      <c r="P67" s="25">
        <f t="shared" si="14"/>
        <v>1.0523880000000001</v>
      </c>
      <c r="Q67" s="25">
        <f t="shared" ref="Q67:Q130" si="15">N67*12</f>
        <v>1.0523880000000001</v>
      </c>
      <c r="R67" s="25">
        <f t="shared" ref="R67:R130" si="16">N67*12</f>
        <v>1.0523880000000001</v>
      </c>
      <c r="S67" s="25">
        <f t="shared" ref="S67:S130" si="17">N67*12</f>
        <v>1.0523880000000001</v>
      </c>
      <c r="T67" s="25">
        <f t="shared" ref="T67:T130" si="18">N67*12</f>
        <v>1.0523880000000001</v>
      </c>
      <c r="U67" s="25">
        <f t="shared" ref="U67:U130" si="19">N67*12</f>
        <v>1.0523880000000001</v>
      </c>
      <c r="V67" s="25">
        <f t="shared" ref="V67:V130" si="20">N67*5</f>
        <v>0.43849499999999997</v>
      </c>
      <c r="W67" s="20">
        <f t="shared" ref="W67:W130" si="21">SUM(O67:V67)</f>
        <v>8.1560070000000007</v>
      </c>
      <c r="AI67" s="6"/>
      <c r="AM67" s="6"/>
      <c r="AN67" s="6"/>
    </row>
    <row r="68" spans="1:40" s="5" customFormat="1" x14ac:dyDescent="0.25">
      <c r="A68" s="5" t="s">
        <v>153</v>
      </c>
      <c r="B68" s="5" t="s">
        <v>7</v>
      </c>
      <c r="C68" s="7"/>
      <c r="D68" s="7">
        <v>1662.5</v>
      </c>
      <c r="E68" s="7">
        <v>1662.5</v>
      </c>
      <c r="F68" s="7">
        <v>7649</v>
      </c>
      <c r="G68" s="5">
        <v>1.53</v>
      </c>
      <c r="H68" s="5">
        <v>1.33</v>
      </c>
      <c r="I68" s="8">
        <f t="shared" si="12"/>
        <v>1.33</v>
      </c>
      <c r="J68" s="5" t="s">
        <v>67</v>
      </c>
      <c r="K68" s="5" t="s">
        <v>11</v>
      </c>
      <c r="L68" s="5">
        <v>84095</v>
      </c>
      <c r="M68" s="6">
        <v>41662</v>
      </c>
      <c r="N68" s="25">
        <f t="shared" si="13"/>
        <v>3.0590000000000003E-2</v>
      </c>
      <c r="O68" s="18">
        <f t="shared" ref="O68:O78" si="22">N68*11</f>
        <v>0.33649000000000001</v>
      </c>
      <c r="P68" s="25">
        <f t="shared" si="14"/>
        <v>0.36708000000000002</v>
      </c>
      <c r="Q68" s="25">
        <f t="shared" si="15"/>
        <v>0.36708000000000002</v>
      </c>
      <c r="R68" s="25">
        <f t="shared" si="16"/>
        <v>0.36708000000000002</v>
      </c>
      <c r="S68" s="25">
        <f t="shared" si="17"/>
        <v>0.36708000000000002</v>
      </c>
      <c r="T68" s="25">
        <f t="shared" si="18"/>
        <v>0.36708000000000002</v>
      </c>
      <c r="U68" s="25">
        <f t="shared" si="19"/>
        <v>0.36708000000000002</v>
      </c>
      <c r="V68" s="25">
        <f t="shared" si="20"/>
        <v>0.15295</v>
      </c>
      <c r="W68" s="20">
        <f t="shared" si="21"/>
        <v>2.6919200000000005</v>
      </c>
      <c r="AI68" s="6"/>
    </row>
    <row r="69" spans="1:40" s="5" customFormat="1" x14ac:dyDescent="0.25">
      <c r="A69" s="5" t="s">
        <v>155</v>
      </c>
      <c r="B69" s="5" t="s">
        <v>7</v>
      </c>
      <c r="C69" s="7"/>
      <c r="D69" s="7">
        <v>1982.5</v>
      </c>
      <c r="E69" s="7">
        <v>1982.5</v>
      </c>
      <c r="F69" s="7">
        <v>8860</v>
      </c>
      <c r="G69" s="5">
        <v>1.96</v>
      </c>
      <c r="H69" s="5">
        <v>1.5860000000000001</v>
      </c>
      <c r="I69" s="8">
        <f t="shared" si="12"/>
        <v>1.5860000000000001</v>
      </c>
      <c r="J69" s="5" t="s">
        <v>67</v>
      </c>
      <c r="K69" s="5" t="s">
        <v>11</v>
      </c>
      <c r="L69" s="5">
        <v>84095</v>
      </c>
      <c r="M69" s="6">
        <v>41662</v>
      </c>
      <c r="N69" s="25">
        <f t="shared" si="13"/>
        <v>3.6478000000000003E-2</v>
      </c>
      <c r="O69" s="18">
        <f t="shared" si="22"/>
        <v>0.40125800000000006</v>
      </c>
      <c r="P69" s="25">
        <f t="shared" si="14"/>
        <v>0.43773600000000001</v>
      </c>
      <c r="Q69" s="25">
        <f t="shared" si="15"/>
        <v>0.43773600000000001</v>
      </c>
      <c r="R69" s="25">
        <f t="shared" si="16"/>
        <v>0.43773600000000001</v>
      </c>
      <c r="S69" s="25">
        <f t="shared" si="17"/>
        <v>0.43773600000000001</v>
      </c>
      <c r="T69" s="25">
        <f t="shared" si="18"/>
        <v>0.43773600000000001</v>
      </c>
      <c r="U69" s="25">
        <f t="shared" si="19"/>
        <v>0.43773600000000001</v>
      </c>
      <c r="V69" s="25">
        <f t="shared" si="20"/>
        <v>0.18239000000000002</v>
      </c>
      <c r="W69" s="20">
        <f t="shared" si="21"/>
        <v>3.2100640000000005</v>
      </c>
      <c r="AI69" s="6"/>
    </row>
    <row r="70" spans="1:40" s="5" customFormat="1" x14ac:dyDescent="0.25">
      <c r="A70" s="5" t="s">
        <v>157</v>
      </c>
      <c r="B70" s="5" t="s">
        <v>7</v>
      </c>
      <c r="C70" s="7"/>
      <c r="D70" s="7">
        <v>1982.5</v>
      </c>
      <c r="E70" s="7">
        <v>1982.5</v>
      </c>
      <c r="F70" s="7">
        <v>8860</v>
      </c>
      <c r="G70" s="5">
        <v>2</v>
      </c>
      <c r="H70" s="5">
        <v>1.6759999999999999</v>
      </c>
      <c r="I70" s="8">
        <f t="shared" si="12"/>
        <v>1.5860000000000001</v>
      </c>
      <c r="J70" s="5" t="s">
        <v>67</v>
      </c>
      <c r="K70" s="5" t="s">
        <v>11</v>
      </c>
      <c r="L70" s="5">
        <v>84095</v>
      </c>
      <c r="M70" s="6">
        <v>41662</v>
      </c>
      <c r="N70" s="25">
        <f t="shared" si="13"/>
        <v>3.6478000000000003E-2</v>
      </c>
      <c r="O70" s="18">
        <f t="shared" si="22"/>
        <v>0.40125800000000006</v>
      </c>
      <c r="P70" s="25">
        <f t="shared" si="14"/>
        <v>0.43773600000000001</v>
      </c>
      <c r="Q70" s="25">
        <f t="shared" si="15"/>
        <v>0.43773600000000001</v>
      </c>
      <c r="R70" s="25">
        <f t="shared" si="16"/>
        <v>0.43773600000000001</v>
      </c>
      <c r="S70" s="25">
        <f t="shared" si="17"/>
        <v>0.43773600000000001</v>
      </c>
      <c r="T70" s="25">
        <f t="shared" si="18"/>
        <v>0.43773600000000001</v>
      </c>
      <c r="U70" s="25">
        <f t="shared" si="19"/>
        <v>0.43773600000000001</v>
      </c>
      <c r="V70" s="25">
        <f t="shared" si="20"/>
        <v>0.18239000000000002</v>
      </c>
      <c r="W70" s="20">
        <f t="shared" si="21"/>
        <v>3.2100640000000005</v>
      </c>
      <c r="AI70" s="6"/>
    </row>
    <row r="71" spans="1:40" s="5" customFormat="1" x14ac:dyDescent="0.25">
      <c r="A71" s="5" t="s">
        <v>158</v>
      </c>
      <c r="B71" s="5" t="s">
        <v>7</v>
      </c>
      <c r="C71" s="7"/>
      <c r="D71" s="7">
        <v>1982.5</v>
      </c>
      <c r="E71" s="7">
        <v>1982.5</v>
      </c>
      <c r="F71" s="7">
        <v>8860</v>
      </c>
      <c r="G71" s="5">
        <v>2</v>
      </c>
      <c r="H71" s="5">
        <v>1.6759999999999999</v>
      </c>
      <c r="I71" s="8">
        <f t="shared" si="12"/>
        <v>1.5860000000000001</v>
      </c>
      <c r="J71" s="5" t="s">
        <v>67</v>
      </c>
      <c r="K71" s="5" t="s">
        <v>11</v>
      </c>
      <c r="L71" s="5">
        <v>84095</v>
      </c>
      <c r="M71" s="6">
        <v>41662</v>
      </c>
      <c r="N71" s="25">
        <f t="shared" si="13"/>
        <v>3.6478000000000003E-2</v>
      </c>
      <c r="O71" s="18">
        <f t="shared" si="22"/>
        <v>0.40125800000000006</v>
      </c>
      <c r="P71" s="25">
        <f t="shared" si="14"/>
        <v>0.43773600000000001</v>
      </c>
      <c r="Q71" s="25">
        <f t="shared" si="15"/>
        <v>0.43773600000000001</v>
      </c>
      <c r="R71" s="25">
        <f t="shared" si="16"/>
        <v>0.43773600000000001</v>
      </c>
      <c r="S71" s="25">
        <f t="shared" si="17"/>
        <v>0.43773600000000001</v>
      </c>
      <c r="T71" s="25">
        <f t="shared" si="18"/>
        <v>0.43773600000000001</v>
      </c>
      <c r="U71" s="25">
        <f t="shared" si="19"/>
        <v>0.43773600000000001</v>
      </c>
      <c r="V71" s="25">
        <f t="shared" si="20"/>
        <v>0.18239000000000002</v>
      </c>
      <c r="W71" s="20">
        <f t="shared" si="21"/>
        <v>3.2100640000000005</v>
      </c>
      <c r="AI71" s="6"/>
    </row>
    <row r="72" spans="1:40" s="5" customFormat="1" x14ac:dyDescent="0.25">
      <c r="A72" s="5" t="s">
        <v>159</v>
      </c>
      <c r="B72" s="5" t="s">
        <v>7</v>
      </c>
      <c r="C72" s="7"/>
      <c r="D72" s="7">
        <v>766.25</v>
      </c>
      <c r="E72" s="7">
        <v>766.25</v>
      </c>
      <c r="F72" s="7">
        <v>3454</v>
      </c>
      <c r="G72" s="5">
        <v>0.73499999999999999</v>
      </c>
      <c r="H72" s="5">
        <v>0.61299999999999999</v>
      </c>
      <c r="I72" s="8">
        <f t="shared" si="12"/>
        <v>0.61299999999999999</v>
      </c>
      <c r="J72" s="5" t="s">
        <v>38</v>
      </c>
      <c r="K72" s="5" t="s">
        <v>11</v>
      </c>
      <c r="L72" s="5">
        <v>84096</v>
      </c>
      <c r="M72" s="6">
        <v>41662</v>
      </c>
      <c r="N72" s="25">
        <f t="shared" si="13"/>
        <v>1.4098999999999999E-2</v>
      </c>
      <c r="O72" s="18">
        <f t="shared" si="22"/>
        <v>0.15508899999999998</v>
      </c>
      <c r="P72" s="25">
        <f t="shared" si="14"/>
        <v>0.16918799999999998</v>
      </c>
      <c r="Q72" s="25">
        <f t="shared" si="15"/>
        <v>0.16918799999999998</v>
      </c>
      <c r="R72" s="25">
        <f t="shared" si="16"/>
        <v>0.16918799999999998</v>
      </c>
      <c r="S72" s="25">
        <f t="shared" si="17"/>
        <v>0.16918799999999998</v>
      </c>
      <c r="T72" s="25">
        <f t="shared" si="18"/>
        <v>0.16918799999999998</v>
      </c>
      <c r="U72" s="25">
        <f t="shared" si="19"/>
        <v>0.16918799999999998</v>
      </c>
      <c r="V72" s="25">
        <f t="shared" si="20"/>
        <v>7.0494999999999988E-2</v>
      </c>
      <c r="W72" s="20">
        <f t="shared" si="21"/>
        <v>1.2407119999999998</v>
      </c>
      <c r="AI72" s="6"/>
    </row>
    <row r="73" spans="1:40" s="5" customFormat="1" x14ac:dyDescent="0.25">
      <c r="A73" s="5" t="s">
        <v>160</v>
      </c>
      <c r="B73" s="5" t="s">
        <v>7</v>
      </c>
      <c r="C73" s="7"/>
      <c r="D73" s="7">
        <v>756.25</v>
      </c>
      <c r="E73" s="7">
        <v>756.25</v>
      </c>
      <c r="F73" s="7">
        <v>3454</v>
      </c>
      <c r="G73" s="5">
        <v>0.73499999999999999</v>
      </c>
      <c r="H73" s="5">
        <v>0.60499999999999998</v>
      </c>
      <c r="I73" s="8">
        <f t="shared" si="12"/>
        <v>0.60499999999999998</v>
      </c>
      <c r="J73" s="5" t="s">
        <v>38</v>
      </c>
      <c r="K73" s="5" t="s">
        <v>11</v>
      </c>
      <c r="L73" s="5">
        <v>84096</v>
      </c>
      <c r="M73" s="6">
        <v>41662</v>
      </c>
      <c r="N73" s="25">
        <f t="shared" si="13"/>
        <v>1.3914999999999999E-2</v>
      </c>
      <c r="O73" s="18">
        <f t="shared" si="22"/>
        <v>0.15306499999999998</v>
      </c>
      <c r="P73" s="25">
        <f t="shared" si="14"/>
        <v>0.16697999999999999</v>
      </c>
      <c r="Q73" s="25">
        <f t="shared" si="15"/>
        <v>0.16697999999999999</v>
      </c>
      <c r="R73" s="25">
        <f t="shared" si="16"/>
        <v>0.16697999999999999</v>
      </c>
      <c r="S73" s="25">
        <f t="shared" si="17"/>
        <v>0.16697999999999999</v>
      </c>
      <c r="T73" s="25">
        <f t="shared" si="18"/>
        <v>0.16697999999999999</v>
      </c>
      <c r="U73" s="25">
        <f t="shared" si="19"/>
        <v>0.16697999999999999</v>
      </c>
      <c r="V73" s="25">
        <f t="shared" si="20"/>
        <v>6.9574999999999998E-2</v>
      </c>
      <c r="W73" s="20">
        <f t="shared" si="21"/>
        <v>1.2245199999999998</v>
      </c>
      <c r="AI73" s="6"/>
    </row>
    <row r="74" spans="1:40" s="5" customFormat="1" x14ac:dyDescent="0.25">
      <c r="A74" s="5" t="s">
        <v>161</v>
      </c>
      <c r="B74" s="5" t="s">
        <v>7</v>
      </c>
      <c r="C74" s="7"/>
      <c r="D74" s="7">
        <v>772.5</v>
      </c>
      <c r="E74" s="7">
        <v>772.5</v>
      </c>
      <c r="F74" s="7">
        <v>3454</v>
      </c>
      <c r="G74" s="5">
        <v>0.75</v>
      </c>
      <c r="H74" s="5">
        <v>0.65400000000000003</v>
      </c>
      <c r="I74" s="8">
        <f t="shared" si="12"/>
        <v>0.61799999999999999</v>
      </c>
      <c r="J74" s="5" t="s">
        <v>38</v>
      </c>
      <c r="K74" s="5" t="s">
        <v>11</v>
      </c>
      <c r="L74" s="5">
        <v>84096</v>
      </c>
      <c r="M74" s="6">
        <v>41662</v>
      </c>
      <c r="N74" s="25">
        <f t="shared" si="13"/>
        <v>1.4213999999999999E-2</v>
      </c>
      <c r="O74" s="18">
        <f t="shared" si="22"/>
        <v>0.15635399999999999</v>
      </c>
      <c r="P74" s="25">
        <f t="shared" si="14"/>
        <v>0.170568</v>
      </c>
      <c r="Q74" s="25">
        <f t="shared" si="15"/>
        <v>0.170568</v>
      </c>
      <c r="R74" s="25">
        <f t="shared" si="16"/>
        <v>0.170568</v>
      </c>
      <c r="S74" s="25">
        <f t="shared" si="17"/>
        <v>0.170568</v>
      </c>
      <c r="T74" s="25">
        <f t="shared" si="18"/>
        <v>0.170568</v>
      </c>
      <c r="U74" s="25">
        <f t="shared" si="19"/>
        <v>0.170568</v>
      </c>
      <c r="V74" s="25">
        <f t="shared" si="20"/>
        <v>7.1069999999999994E-2</v>
      </c>
      <c r="W74" s="20">
        <f t="shared" si="21"/>
        <v>1.2508320000000002</v>
      </c>
      <c r="AI74" s="6"/>
    </row>
    <row r="75" spans="1:40" s="5" customFormat="1" x14ac:dyDescent="0.25">
      <c r="A75" s="5" t="s">
        <v>162</v>
      </c>
      <c r="B75" s="5" t="s">
        <v>7</v>
      </c>
      <c r="C75" s="7"/>
      <c r="D75" s="7">
        <v>772.5</v>
      </c>
      <c r="E75" s="7">
        <v>772.5</v>
      </c>
      <c r="F75" s="7">
        <v>3454</v>
      </c>
      <c r="G75" s="5">
        <v>0.75</v>
      </c>
      <c r="H75" s="5">
        <v>0.63700000000000001</v>
      </c>
      <c r="I75" s="8">
        <f t="shared" si="12"/>
        <v>0.61799999999999999</v>
      </c>
      <c r="J75" s="5" t="s">
        <v>38</v>
      </c>
      <c r="K75" s="5" t="s">
        <v>11</v>
      </c>
      <c r="L75" s="5">
        <v>84096</v>
      </c>
      <c r="M75" s="6">
        <v>41662</v>
      </c>
      <c r="N75" s="25">
        <f t="shared" si="13"/>
        <v>1.4213999999999999E-2</v>
      </c>
      <c r="O75" s="18">
        <f t="shared" si="22"/>
        <v>0.15635399999999999</v>
      </c>
      <c r="P75" s="25">
        <f t="shared" si="14"/>
        <v>0.170568</v>
      </c>
      <c r="Q75" s="25">
        <f t="shared" si="15"/>
        <v>0.170568</v>
      </c>
      <c r="R75" s="25">
        <f t="shared" si="16"/>
        <v>0.170568</v>
      </c>
      <c r="S75" s="25">
        <f t="shared" si="17"/>
        <v>0.170568</v>
      </c>
      <c r="T75" s="25">
        <f t="shared" si="18"/>
        <v>0.170568</v>
      </c>
      <c r="U75" s="25">
        <f t="shared" si="19"/>
        <v>0.170568</v>
      </c>
      <c r="V75" s="25">
        <f t="shared" si="20"/>
        <v>7.1069999999999994E-2</v>
      </c>
      <c r="W75" s="20">
        <f t="shared" si="21"/>
        <v>1.2508320000000002</v>
      </c>
      <c r="AI75" s="6"/>
    </row>
    <row r="76" spans="1:40" s="5" customFormat="1" x14ac:dyDescent="0.25">
      <c r="A76" s="5" t="s">
        <v>163</v>
      </c>
      <c r="B76" s="5" t="s">
        <v>7</v>
      </c>
      <c r="C76" s="7"/>
      <c r="D76" s="7">
        <v>772.5</v>
      </c>
      <c r="E76" s="7">
        <v>772.5</v>
      </c>
      <c r="F76" s="7">
        <v>3454</v>
      </c>
      <c r="G76" s="5">
        <v>0.75</v>
      </c>
      <c r="H76" s="5">
        <v>0.63700000000000001</v>
      </c>
      <c r="I76" s="8">
        <f t="shared" si="12"/>
        <v>0.61799999999999999</v>
      </c>
      <c r="J76" s="5" t="s">
        <v>38</v>
      </c>
      <c r="K76" s="5" t="s">
        <v>11</v>
      </c>
      <c r="L76" s="5">
        <v>84096</v>
      </c>
      <c r="M76" s="6">
        <v>41662</v>
      </c>
      <c r="N76" s="25">
        <f t="shared" si="13"/>
        <v>1.4213999999999999E-2</v>
      </c>
      <c r="O76" s="18">
        <f t="shared" si="22"/>
        <v>0.15635399999999999</v>
      </c>
      <c r="P76" s="25">
        <f t="shared" si="14"/>
        <v>0.170568</v>
      </c>
      <c r="Q76" s="25">
        <f t="shared" si="15"/>
        <v>0.170568</v>
      </c>
      <c r="R76" s="25">
        <f t="shared" si="16"/>
        <v>0.170568</v>
      </c>
      <c r="S76" s="25">
        <f t="shared" si="17"/>
        <v>0.170568</v>
      </c>
      <c r="T76" s="25">
        <f t="shared" si="18"/>
        <v>0.170568</v>
      </c>
      <c r="U76" s="25">
        <f t="shared" si="19"/>
        <v>0.170568</v>
      </c>
      <c r="V76" s="25">
        <f t="shared" si="20"/>
        <v>7.1069999999999994E-2</v>
      </c>
      <c r="W76" s="20">
        <f t="shared" si="21"/>
        <v>1.2508320000000002</v>
      </c>
      <c r="AI76" s="6"/>
    </row>
    <row r="77" spans="1:40" s="5" customFormat="1" x14ac:dyDescent="0.25">
      <c r="A77" s="5" t="s">
        <v>164</v>
      </c>
      <c r="B77" s="5" t="s">
        <v>7</v>
      </c>
      <c r="C77" s="7"/>
      <c r="D77" s="7">
        <v>745</v>
      </c>
      <c r="E77" s="7">
        <v>745</v>
      </c>
      <c r="F77" s="7">
        <v>3454</v>
      </c>
      <c r="G77" s="5">
        <v>0.75</v>
      </c>
      <c r="H77" s="5">
        <v>0.59599999999999997</v>
      </c>
      <c r="I77" s="8">
        <f t="shared" si="12"/>
        <v>0.59599999999999997</v>
      </c>
      <c r="J77" s="5" t="s">
        <v>38</v>
      </c>
      <c r="K77" s="5" t="s">
        <v>11</v>
      </c>
      <c r="L77" s="5">
        <v>84096</v>
      </c>
      <c r="M77" s="6">
        <v>41662</v>
      </c>
      <c r="N77" s="25">
        <f t="shared" si="13"/>
        <v>1.3708E-2</v>
      </c>
      <c r="O77" s="18">
        <f t="shared" si="22"/>
        <v>0.15078800000000001</v>
      </c>
      <c r="P77" s="25">
        <f t="shared" si="14"/>
        <v>0.164496</v>
      </c>
      <c r="Q77" s="25">
        <f t="shared" si="15"/>
        <v>0.164496</v>
      </c>
      <c r="R77" s="25">
        <f t="shared" si="16"/>
        <v>0.164496</v>
      </c>
      <c r="S77" s="25">
        <f t="shared" si="17"/>
        <v>0.164496</v>
      </c>
      <c r="T77" s="25">
        <f t="shared" si="18"/>
        <v>0.164496</v>
      </c>
      <c r="U77" s="25">
        <f t="shared" si="19"/>
        <v>0.164496</v>
      </c>
      <c r="V77" s="25">
        <f t="shared" si="20"/>
        <v>6.8540000000000004E-2</v>
      </c>
      <c r="W77" s="20">
        <f t="shared" si="21"/>
        <v>1.206304</v>
      </c>
      <c r="AI77" s="6"/>
    </row>
    <row r="78" spans="1:40" s="5" customFormat="1" x14ac:dyDescent="0.25">
      <c r="A78" s="5" t="s">
        <v>165</v>
      </c>
      <c r="B78" s="5" t="s">
        <v>7</v>
      </c>
      <c r="C78" s="7"/>
      <c r="D78" s="7">
        <v>772.5</v>
      </c>
      <c r="E78" s="7">
        <v>772.5</v>
      </c>
      <c r="F78" s="7">
        <v>1727</v>
      </c>
      <c r="G78" s="5">
        <v>0.75</v>
      </c>
      <c r="H78" s="5">
        <v>0.65400000000000003</v>
      </c>
      <c r="I78" s="8">
        <f t="shared" si="12"/>
        <v>0.61799999999999999</v>
      </c>
      <c r="J78" s="5" t="s">
        <v>38</v>
      </c>
      <c r="K78" s="5" t="s">
        <v>11</v>
      </c>
      <c r="L78" s="5">
        <v>84096</v>
      </c>
      <c r="M78" s="6">
        <v>41670</v>
      </c>
      <c r="N78" s="25">
        <f t="shared" si="13"/>
        <v>1.4213999999999999E-2</v>
      </c>
      <c r="O78" s="18">
        <f t="shared" si="22"/>
        <v>0.15635399999999999</v>
      </c>
      <c r="P78" s="25">
        <f t="shared" si="14"/>
        <v>0.170568</v>
      </c>
      <c r="Q78" s="25">
        <f t="shared" si="15"/>
        <v>0.170568</v>
      </c>
      <c r="R78" s="25">
        <f t="shared" si="16"/>
        <v>0.170568</v>
      </c>
      <c r="S78" s="25">
        <f t="shared" si="17"/>
        <v>0.170568</v>
      </c>
      <c r="T78" s="25">
        <f t="shared" si="18"/>
        <v>0.170568</v>
      </c>
      <c r="U78" s="25">
        <f t="shared" si="19"/>
        <v>0.170568</v>
      </c>
      <c r="V78" s="25">
        <f t="shared" si="20"/>
        <v>7.1069999999999994E-2</v>
      </c>
      <c r="W78" s="20">
        <f t="shared" si="21"/>
        <v>1.2508320000000002</v>
      </c>
      <c r="AI78" s="6"/>
    </row>
    <row r="79" spans="1:40" s="5" customFormat="1" x14ac:dyDescent="0.25">
      <c r="A79" s="5" t="s">
        <v>166</v>
      </c>
      <c r="B79" s="5" t="s">
        <v>7</v>
      </c>
      <c r="C79" s="7"/>
      <c r="D79" s="7">
        <v>772.5</v>
      </c>
      <c r="E79" s="7">
        <v>772.5</v>
      </c>
      <c r="F79" s="7">
        <v>3454</v>
      </c>
      <c r="G79" s="5">
        <v>0.75</v>
      </c>
      <c r="H79" s="5">
        <v>0.63700000000000001</v>
      </c>
      <c r="I79" s="8">
        <f t="shared" si="12"/>
        <v>0.61799999999999999</v>
      </c>
      <c r="J79" s="5" t="s">
        <v>38</v>
      </c>
      <c r="K79" s="5" t="s">
        <v>11</v>
      </c>
      <c r="L79" s="5">
        <v>84096</v>
      </c>
      <c r="M79" s="6">
        <v>41682</v>
      </c>
      <c r="N79" s="25">
        <f t="shared" si="13"/>
        <v>1.4213999999999999E-2</v>
      </c>
      <c r="O79" s="18">
        <f>N79*10</f>
        <v>0.14213999999999999</v>
      </c>
      <c r="P79" s="25">
        <f t="shared" si="14"/>
        <v>0.170568</v>
      </c>
      <c r="Q79" s="25">
        <f t="shared" si="15"/>
        <v>0.170568</v>
      </c>
      <c r="R79" s="25">
        <f t="shared" si="16"/>
        <v>0.170568</v>
      </c>
      <c r="S79" s="25">
        <f t="shared" si="17"/>
        <v>0.170568</v>
      </c>
      <c r="T79" s="25">
        <f t="shared" si="18"/>
        <v>0.170568</v>
      </c>
      <c r="U79" s="25">
        <f t="shared" si="19"/>
        <v>0.170568</v>
      </c>
      <c r="V79" s="25">
        <f t="shared" si="20"/>
        <v>7.1069999999999994E-2</v>
      </c>
      <c r="W79" s="20">
        <f t="shared" si="21"/>
        <v>1.236618</v>
      </c>
      <c r="AI79" s="6"/>
    </row>
    <row r="80" spans="1:40" s="5" customFormat="1" x14ac:dyDescent="0.25">
      <c r="A80" s="5" t="s">
        <v>168</v>
      </c>
      <c r="B80" s="5" t="s">
        <v>7</v>
      </c>
      <c r="C80" s="7"/>
      <c r="D80" s="7">
        <v>772.5</v>
      </c>
      <c r="E80" s="7">
        <v>772.5</v>
      </c>
      <c r="F80" s="7">
        <v>3454</v>
      </c>
      <c r="G80" s="5">
        <v>0.75</v>
      </c>
      <c r="H80" s="5">
        <v>0.63900000000000001</v>
      </c>
      <c r="I80" s="8">
        <f t="shared" si="12"/>
        <v>0.61799999999999999</v>
      </c>
      <c r="J80" s="5" t="s">
        <v>38</v>
      </c>
      <c r="K80" s="5" t="s">
        <v>11</v>
      </c>
      <c r="L80" s="5">
        <v>84096</v>
      </c>
      <c r="M80" s="6">
        <v>41662</v>
      </c>
      <c r="N80" s="25">
        <f t="shared" si="13"/>
        <v>1.4213999999999999E-2</v>
      </c>
      <c r="O80" s="18">
        <f>N80*11</f>
        <v>0.15635399999999999</v>
      </c>
      <c r="P80" s="25">
        <f t="shared" si="14"/>
        <v>0.170568</v>
      </c>
      <c r="Q80" s="25">
        <f t="shared" si="15"/>
        <v>0.170568</v>
      </c>
      <c r="R80" s="25">
        <f t="shared" si="16"/>
        <v>0.170568</v>
      </c>
      <c r="S80" s="25">
        <f t="shared" si="17"/>
        <v>0.170568</v>
      </c>
      <c r="T80" s="25">
        <f t="shared" si="18"/>
        <v>0.170568</v>
      </c>
      <c r="U80" s="25">
        <f t="shared" si="19"/>
        <v>0.170568</v>
      </c>
      <c r="V80" s="25">
        <f t="shared" si="20"/>
        <v>7.1069999999999994E-2</v>
      </c>
      <c r="W80" s="20">
        <f t="shared" si="21"/>
        <v>1.2508320000000002</v>
      </c>
      <c r="AI80" s="6"/>
    </row>
    <row r="81" spans="1:35" s="5" customFormat="1" x14ac:dyDescent="0.25">
      <c r="A81" s="5" t="s">
        <v>173</v>
      </c>
      <c r="B81" s="5" t="s">
        <v>7</v>
      </c>
      <c r="C81" s="7"/>
      <c r="D81" s="7">
        <v>771.25</v>
      </c>
      <c r="E81" s="7">
        <v>771.25</v>
      </c>
      <c r="F81" s="7">
        <v>3454</v>
      </c>
      <c r="G81" s="5">
        <v>0.73499999999999999</v>
      </c>
      <c r="H81" s="5">
        <v>0.61699999999999999</v>
      </c>
      <c r="I81" s="8">
        <f t="shared" si="12"/>
        <v>0.61699999999999999</v>
      </c>
      <c r="J81" s="5" t="s">
        <v>38</v>
      </c>
      <c r="K81" s="5" t="s">
        <v>11</v>
      </c>
      <c r="L81" s="5">
        <v>84096</v>
      </c>
      <c r="M81" s="6">
        <v>41662</v>
      </c>
      <c r="N81" s="25">
        <f t="shared" si="13"/>
        <v>1.4190999999999999E-2</v>
      </c>
      <c r="O81" s="18">
        <f>N81*11</f>
        <v>0.15610099999999999</v>
      </c>
      <c r="P81" s="25">
        <f t="shared" si="14"/>
        <v>0.170292</v>
      </c>
      <c r="Q81" s="25">
        <f t="shared" si="15"/>
        <v>0.170292</v>
      </c>
      <c r="R81" s="25">
        <f t="shared" si="16"/>
        <v>0.170292</v>
      </c>
      <c r="S81" s="25">
        <f t="shared" si="17"/>
        <v>0.170292</v>
      </c>
      <c r="T81" s="25">
        <f t="shared" si="18"/>
        <v>0.170292</v>
      </c>
      <c r="U81" s="25">
        <f t="shared" si="19"/>
        <v>0.170292</v>
      </c>
      <c r="V81" s="25">
        <f t="shared" si="20"/>
        <v>7.095499999999999E-2</v>
      </c>
      <c r="W81" s="20">
        <f t="shared" si="21"/>
        <v>1.2488079999999999</v>
      </c>
      <c r="AI81" s="6"/>
    </row>
    <row r="82" spans="1:35" s="5" customFormat="1" x14ac:dyDescent="0.25">
      <c r="A82" s="5" t="s">
        <v>170</v>
      </c>
      <c r="B82" s="5" t="s">
        <v>7</v>
      </c>
      <c r="C82" s="7"/>
      <c r="D82" s="7">
        <v>5000</v>
      </c>
      <c r="E82" s="7">
        <v>5000</v>
      </c>
      <c r="F82" s="7">
        <v>13181</v>
      </c>
      <c r="G82" s="5">
        <v>4.9000000000000004</v>
      </c>
      <c r="H82" s="5">
        <v>4.2229999999999999</v>
      </c>
      <c r="I82" s="8">
        <f t="shared" si="12"/>
        <v>4</v>
      </c>
      <c r="J82" s="5" t="s">
        <v>171</v>
      </c>
      <c r="K82" s="5" t="s">
        <v>66</v>
      </c>
      <c r="L82" s="5">
        <v>84040</v>
      </c>
      <c r="M82" s="6">
        <v>41663</v>
      </c>
      <c r="N82" s="25">
        <f t="shared" si="13"/>
        <v>9.1999999999999998E-2</v>
      </c>
      <c r="O82" s="18">
        <f>N82*11</f>
        <v>1.012</v>
      </c>
      <c r="P82" s="25">
        <f t="shared" si="14"/>
        <v>1.1040000000000001</v>
      </c>
      <c r="Q82" s="25">
        <f t="shared" si="15"/>
        <v>1.1040000000000001</v>
      </c>
      <c r="R82" s="25">
        <f t="shared" si="16"/>
        <v>1.1040000000000001</v>
      </c>
      <c r="S82" s="25">
        <f t="shared" si="17"/>
        <v>1.1040000000000001</v>
      </c>
      <c r="T82" s="25">
        <f t="shared" si="18"/>
        <v>1.1040000000000001</v>
      </c>
      <c r="U82" s="25">
        <f t="shared" si="19"/>
        <v>1.1040000000000001</v>
      </c>
      <c r="V82" s="25">
        <f t="shared" si="20"/>
        <v>0.45999999999999996</v>
      </c>
      <c r="W82" s="20">
        <f t="shared" si="21"/>
        <v>8.0960000000000001</v>
      </c>
      <c r="AI82" s="6"/>
    </row>
    <row r="83" spans="1:35" s="5" customFormat="1" x14ac:dyDescent="0.25">
      <c r="A83" s="5" t="s">
        <v>154</v>
      </c>
      <c r="B83" s="5" t="s">
        <v>7</v>
      </c>
      <c r="C83" s="7"/>
      <c r="D83" s="7">
        <v>4892.5</v>
      </c>
      <c r="E83" s="7">
        <v>4892.5</v>
      </c>
      <c r="F83" s="7">
        <v>18961.95</v>
      </c>
      <c r="G83" s="5">
        <v>5.0999999999999996</v>
      </c>
      <c r="H83" s="5">
        <v>3.9140000000000001</v>
      </c>
      <c r="I83" s="8">
        <f t="shared" si="12"/>
        <v>3.9140000000000001</v>
      </c>
      <c r="J83" s="5" t="s">
        <v>13</v>
      </c>
      <c r="K83" s="5" t="s">
        <v>11</v>
      </c>
      <c r="L83" s="5">
        <v>84108</v>
      </c>
      <c r="M83" s="6">
        <v>41422</v>
      </c>
      <c r="N83" s="25">
        <f t="shared" si="13"/>
        <v>9.0022000000000005E-2</v>
      </c>
      <c r="O83" s="18">
        <f>N83*19</f>
        <v>1.710418</v>
      </c>
      <c r="P83" s="25">
        <f t="shared" si="14"/>
        <v>1.0802640000000001</v>
      </c>
      <c r="Q83" s="25">
        <f t="shared" si="15"/>
        <v>1.0802640000000001</v>
      </c>
      <c r="R83" s="25">
        <f t="shared" si="16"/>
        <v>1.0802640000000001</v>
      </c>
      <c r="S83" s="25">
        <f t="shared" si="17"/>
        <v>1.0802640000000001</v>
      </c>
      <c r="T83" s="25">
        <f t="shared" si="18"/>
        <v>1.0802640000000001</v>
      </c>
      <c r="U83" s="25">
        <f t="shared" si="19"/>
        <v>1.0802640000000001</v>
      </c>
      <c r="V83" s="25">
        <f t="shared" si="20"/>
        <v>0.45011000000000001</v>
      </c>
      <c r="W83" s="20">
        <f t="shared" si="21"/>
        <v>8.6421120000000009</v>
      </c>
      <c r="AI83" s="6"/>
    </row>
    <row r="84" spans="1:35" s="5" customFormat="1" x14ac:dyDescent="0.25">
      <c r="A84" s="5" t="s">
        <v>172</v>
      </c>
      <c r="B84" s="5" t="s">
        <v>7</v>
      </c>
      <c r="C84" s="7"/>
      <c r="D84" s="7">
        <v>5000</v>
      </c>
      <c r="E84" s="7">
        <v>5000</v>
      </c>
      <c r="F84" s="7">
        <v>43502.87</v>
      </c>
      <c r="G84" s="5">
        <v>12.24</v>
      </c>
      <c r="H84" s="5">
        <v>9.7550000000000008</v>
      </c>
      <c r="I84" s="8">
        <f t="shared" si="12"/>
        <v>4</v>
      </c>
      <c r="J84" s="5" t="s">
        <v>105</v>
      </c>
      <c r="K84" s="5" t="s">
        <v>51</v>
      </c>
      <c r="L84" s="5">
        <v>84317</v>
      </c>
      <c r="M84" s="6">
        <v>41703</v>
      </c>
      <c r="N84" s="25">
        <f t="shared" si="13"/>
        <v>9.1999999999999998E-2</v>
      </c>
      <c r="O84" s="18">
        <f>N84*9</f>
        <v>0.82799999999999996</v>
      </c>
      <c r="P84" s="25">
        <f t="shared" si="14"/>
        <v>1.1040000000000001</v>
      </c>
      <c r="Q84" s="25">
        <f t="shared" si="15"/>
        <v>1.1040000000000001</v>
      </c>
      <c r="R84" s="25">
        <f t="shared" si="16"/>
        <v>1.1040000000000001</v>
      </c>
      <c r="S84" s="25">
        <f t="shared" si="17"/>
        <v>1.1040000000000001</v>
      </c>
      <c r="T84" s="25">
        <f t="shared" si="18"/>
        <v>1.1040000000000001</v>
      </c>
      <c r="U84" s="25">
        <f t="shared" si="19"/>
        <v>1.1040000000000001</v>
      </c>
      <c r="V84" s="25">
        <f t="shared" si="20"/>
        <v>0.45999999999999996</v>
      </c>
      <c r="W84" s="20">
        <f t="shared" si="21"/>
        <v>7.9120000000000008</v>
      </c>
      <c r="AI84" s="6"/>
    </row>
    <row r="85" spans="1:35" s="5" customFormat="1" x14ac:dyDescent="0.25">
      <c r="A85" s="5" t="s">
        <v>135</v>
      </c>
      <c r="B85" s="5" t="s">
        <v>7</v>
      </c>
      <c r="C85" s="7"/>
      <c r="D85" s="7">
        <v>5000</v>
      </c>
      <c r="E85" s="7">
        <v>5000</v>
      </c>
      <c r="F85" s="7">
        <v>25837.5</v>
      </c>
      <c r="G85" s="5">
        <v>7.95</v>
      </c>
      <c r="H85" s="5">
        <v>6.774</v>
      </c>
      <c r="I85" s="8">
        <f t="shared" si="12"/>
        <v>4</v>
      </c>
      <c r="J85" s="5" t="s">
        <v>35</v>
      </c>
      <c r="K85" s="5" t="s">
        <v>11</v>
      </c>
      <c r="L85" s="5">
        <v>84070</v>
      </c>
      <c r="M85" s="6">
        <v>41746</v>
      </c>
      <c r="N85" s="25">
        <f t="shared" si="13"/>
        <v>9.1999999999999998E-2</v>
      </c>
      <c r="O85" s="18">
        <f>N85*8</f>
        <v>0.73599999999999999</v>
      </c>
      <c r="P85" s="25">
        <f t="shared" si="14"/>
        <v>1.1040000000000001</v>
      </c>
      <c r="Q85" s="25">
        <f t="shared" si="15"/>
        <v>1.1040000000000001</v>
      </c>
      <c r="R85" s="25">
        <f t="shared" si="16"/>
        <v>1.1040000000000001</v>
      </c>
      <c r="S85" s="25">
        <f t="shared" si="17"/>
        <v>1.1040000000000001</v>
      </c>
      <c r="T85" s="25">
        <f t="shared" si="18"/>
        <v>1.1040000000000001</v>
      </c>
      <c r="U85" s="25">
        <f t="shared" si="19"/>
        <v>1.1040000000000001</v>
      </c>
      <c r="V85" s="25">
        <f t="shared" si="20"/>
        <v>0.45999999999999996</v>
      </c>
      <c r="W85" s="20">
        <f t="shared" si="21"/>
        <v>7.82</v>
      </c>
      <c r="AI85" s="6"/>
    </row>
    <row r="86" spans="1:35" s="5" customFormat="1" x14ac:dyDescent="0.25">
      <c r="A86" s="5" t="s">
        <v>127</v>
      </c>
      <c r="B86" s="5" t="s">
        <v>7</v>
      </c>
      <c r="C86" s="7"/>
      <c r="D86" s="7">
        <v>3177.5</v>
      </c>
      <c r="E86" s="7">
        <v>3177.5</v>
      </c>
      <c r="F86" s="7">
        <v>14384.1</v>
      </c>
      <c r="G86" s="5">
        <v>3.12</v>
      </c>
      <c r="H86" s="5">
        <v>2.5419999999999998</v>
      </c>
      <c r="I86" s="8">
        <f t="shared" si="12"/>
        <v>2.5419999999999998</v>
      </c>
      <c r="J86" s="5" t="s">
        <v>128</v>
      </c>
      <c r="K86" s="5" t="s">
        <v>85</v>
      </c>
      <c r="L86" s="5">
        <v>84003</v>
      </c>
      <c r="M86" s="6">
        <v>41548</v>
      </c>
      <c r="N86" s="25">
        <f t="shared" si="13"/>
        <v>5.8465999999999997E-2</v>
      </c>
      <c r="O86" s="18">
        <f>N86*14</f>
        <v>0.81852399999999992</v>
      </c>
      <c r="P86" s="25">
        <f t="shared" si="14"/>
        <v>0.70159199999999999</v>
      </c>
      <c r="Q86" s="25">
        <f t="shared" si="15"/>
        <v>0.70159199999999999</v>
      </c>
      <c r="R86" s="25">
        <f t="shared" si="16"/>
        <v>0.70159199999999999</v>
      </c>
      <c r="S86" s="25">
        <f t="shared" si="17"/>
        <v>0.70159199999999999</v>
      </c>
      <c r="T86" s="25">
        <f t="shared" si="18"/>
        <v>0.70159199999999999</v>
      </c>
      <c r="U86" s="25">
        <f t="shared" si="19"/>
        <v>0.70159199999999999</v>
      </c>
      <c r="V86" s="25">
        <f t="shared" si="20"/>
        <v>0.29232999999999998</v>
      </c>
      <c r="W86" s="20">
        <f t="shared" si="21"/>
        <v>5.3204059999999984</v>
      </c>
      <c r="AI86" s="6"/>
    </row>
    <row r="87" spans="1:35" s="5" customFormat="1" x14ac:dyDescent="0.25">
      <c r="A87" s="5" t="s">
        <v>176</v>
      </c>
      <c r="B87" s="5" t="s">
        <v>7</v>
      </c>
      <c r="C87" s="7"/>
      <c r="D87" s="7">
        <v>1620</v>
      </c>
      <c r="E87" s="7">
        <v>1620</v>
      </c>
      <c r="F87" s="7">
        <v>10500</v>
      </c>
      <c r="G87" s="5">
        <v>2.04</v>
      </c>
      <c r="H87" s="5">
        <v>1.296</v>
      </c>
      <c r="I87" s="8">
        <f t="shared" si="12"/>
        <v>1.296</v>
      </c>
      <c r="J87" s="5" t="s">
        <v>13</v>
      </c>
      <c r="K87" s="5" t="s">
        <v>11</v>
      </c>
      <c r="L87" s="5">
        <v>84101</v>
      </c>
      <c r="M87" s="6">
        <v>41500</v>
      </c>
      <c r="N87" s="25">
        <f t="shared" si="13"/>
        <v>2.9808000000000001E-2</v>
      </c>
      <c r="O87" s="18">
        <f>N87*16</f>
        <v>0.47692800000000002</v>
      </c>
      <c r="P87" s="25">
        <f t="shared" si="14"/>
        <v>0.35769600000000001</v>
      </c>
      <c r="Q87" s="25">
        <f t="shared" si="15"/>
        <v>0.35769600000000001</v>
      </c>
      <c r="R87" s="25">
        <f t="shared" si="16"/>
        <v>0.35769600000000001</v>
      </c>
      <c r="S87" s="25">
        <f t="shared" si="17"/>
        <v>0.35769600000000001</v>
      </c>
      <c r="T87" s="25">
        <f t="shared" si="18"/>
        <v>0.35769600000000001</v>
      </c>
      <c r="U87" s="25">
        <f t="shared" si="19"/>
        <v>0.35769600000000001</v>
      </c>
      <c r="V87" s="25">
        <f t="shared" si="20"/>
        <v>0.14904000000000001</v>
      </c>
      <c r="W87" s="20">
        <f t="shared" si="21"/>
        <v>2.7721439999999995</v>
      </c>
      <c r="AI87" s="6"/>
    </row>
    <row r="88" spans="1:35" s="5" customFormat="1" x14ac:dyDescent="0.25">
      <c r="A88" s="5" t="s">
        <v>174</v>
      </c>
      <c r="B88" s="5" t="s">
        <v>7</v>
      </c>
      <c r="C88" s="7"/>
      <c r="D88" s="7">
        <v>5000</v>
      </c>
      <c r="E88" s="7">
        <v>5000</v>
      </c>
      <c r="F88" s="7">
        <v>20000</v>
      </c>
      <c r="G88" s="5">
        <v>5.2</v>
      </c>
      <c r="H88" s="5">
        <v>4.3410000000000002</v>
      </c>
      <c r="I88" s="8">
        <f t="shared" si="12"/>
        <v>4</v>
      </c>
      <c r="J88" s="5" t="s">
        <v>175</v>
      </c>
      <c r="K88" s="5" t="s">
        <v>11</v>
      </c>
      <c r="L88" s="5">
        <v>84117</v>
      </c>
      <c r="M88" s="6">
        <v>41450</v>
      </c>
      <c r="N88" s="25">
        <f t="shared" si="13"/>
        <v>9.1999999999999998E-2</v>
      </c>
      <c r="O88" s="18">
        <f>N88*18</f>
        <v>1.6559999999999999</v>
      </c>
      <c r="P88" s="25">
        <f t="shared" si="14"/>
        <v>1.1040000000000001</v>
      </c>
      <c r="Q88" s="25">
        <f t="shared" si="15"/>
        <v>1.1040000000000001</v>
      </c>
      <c r="R88" s="25">
        <f t="shared" si="16"/>
        <v>1.1040000000000001</v>
      </c>
      <c r="S88" s="25">
        <f t="shared" si="17"/>
        <v>1.1040000000000001</v>
      </c>
      <c r="T88" s="25">
        <f t="shared" si="18"/>
        <v>1.1040000000000001</v>
      </c>
      <c r="U88" s="25">
        <f t="shared" si="19"/>
        <v>1.1040000000000001</v>
      </c>
      <c r="V88" s="25">
        <f t="shared" si="20"/>
        <v>0.45999999999999996</v>
      </c>
      <c r="W88" s="20">
        <f t="shared" si="21"/>
        <v>8.740000000000002</v>
      </c>
      <c r="AI88" s="6"/>
    </row>
    <row r="89" spans="1:35" s="5" customFormat="1" x14ac:dyDescent="0.25">
      <c r="A89" s="5" t="s">
        <v>178</v>
      </c>
      <c r="B89" s="5" t="s">
        <v>7</v>
      </c>
      <c r="C89" s="7"/>
      <c r="D89" s="7">
        <v>741.25</v>
      </c>
      <c r="E89" s="7">
        <v>741.25</v>
      </c>
      <c r="F89" s="7">
        <v>3454</v>
      </c>
      <c r="G89" s="5">
        <v>0.75</v>
      </c>
      <c r="H89" s="5">
        <v>0.59299999999999997</v>
      </c>
      <c r="I89" s="8">
        <f t="shared" si="12"/>
        <v>0.59299999999999997</v>
      </c>
      <c r="J89" s="5" t="s">
        <v>38</v>
      </c>
      <c r="K89" s="5" t="s">
        <v>11</v>
      </c>
      <c r="L89" s="5">
        <v>84096</v>
      </c>
      <c r="M89" s="6">
        <v>41662</v>
      </c>
      <c r="N89" s="25">
        <f t="shared" si="13"/>
        <v>1.3638999999999998E-2</v>
      </c>
      <c r="O89" s="18">
        <f>N89*11</f>
        <v>0.15002899999999997</v>
      </c>
      <c r="P89" s="25">
        <f t="shared" si="14"/>
        <v>0.16366799999999998</v>
      </c>
      <c r="Q89" s="25">
        <f t="shared" si="15"/>
        <v>0.16366799999999998</v>
      </c>
      <c r="R89" s="25">
        <f t="shared" si="16"/>
        <v>0.16366799999999998</v>
      </c>
      <c r="S89" s="25">
        <f t="shared" si="17"/>
        <v>0.16366799999999998</v>
      </c>
      <c r="T89" s="25">
        <f t="shared" si="18"/>
        <v>0.16366799999999998</v>
      </c>
      <c r="U89" s="25">
        <f t="shared" si="19"/>
        <v>0.16366799999999998</v>
      </c>
      <c r="V89" s="25">
        <f t="shared" si="20"/>
        <v>6.8194999999999992E-2</v>
      </c>
      <c r="W89" s="20">
        <f t="shared" si="21"/>
        <v>1.2002319999999997</v>
      </c>
      <c r="AI89" s="6"/>
    </row>
    <row r="90" spans="1:35" s="5" customFormat="1" x14ac:dyDescent="0.25">
      <c r="A90" s="5" t="s">
        <v>179</v>
      </c>
      <c r="B90" s="5" t="s">
        <v>7</v>
      </c>
      <c r="C90" s="7"/>
      <c r="D90" s="7">
        <v>3261.25</v>
      </c>
      <c r="E90" s="7">
        <v>3261.25</v>
      </c>
      <c r="F90" s="7">
        <v>8850.15</v>
      </c>
      <c r="G90" s="5">
        <v>3</v>
      </c>
      <c r="H90" s="5">
        <v>2.609</v>
      </c>
      <c r="I90" s="8">
        <f t="shared" si="12"/>
        <v>2.609</v>
      </c>
      <c r="J90" s="5" t="s">
        <v>180</v>
      </c>
      <c r="K90" s="5" t="s">
        <v>72</v>
      </c>
      <c r="L90" s="5">
        <v>84779</v>
      </c>
      <c r="M90" s="6">
        <v>41682</v>
      </c>
      <c r="N90" s="25">
        <f t="shared" si="13"/>
        <v>6.0006999999999998E-2</v>
      </c>
      <c r="O90" s="18">
        <f>N90*10</f>
        <v>0.60006999999999999</v>
      </c>
      <c r="P90" s="25">
        <f t="shared" si="14"/>
        <v>0.72008399999999995</v>
      </c>
      <c r="Q90" s="25">
        <f t="shared" si="15"/>
        <v>0.72008399999999995</v>
      </c>
      <c r="R90" s="25">
        <f t="shared" si="16"/>
        <v>0.72008399999999995</v>
      </c>
      <c r="S90" s="25">
        <f t="shared" si="17"/>
        <v>0.72008399999999995</v>
      </c>
      <c r="T90" s="25">
        <f t="shared" si="18"/>
        <v>0.72008399999999995</v>
      </c>
      <c r="U90" s="25">
        <f t="shared" si="19"/>
        <v>0.72008399999999995</v>
      </c>
      <c r="V90" s="25">
        <f t="shared" si="20"/>
        <v>0.300035</v>
      </c>
      <c r="W90" s="20">
        <f t="shared" si="21"/>
        <v>5.2206090000000005</v>
      </c>
      <c r="AI90" s="6"/>
    </row>
    <row r="91" spans="1:35" s="5" customFormat="1" x14ac:dyDescent="0.25">
      <c r="A91" s="5" t="s">
        <v>156</v>
      </c>
      <c r="B91" s="5" t="s">
        <v>7</v>
      </c>
      <c r="C91" s="7"/>
      <c r="D91" s="7">
        <v>2785</v>
      </c>
      <c r="E91" s="7">
        <v>2785</v>
      </c>
      <c r="F91" s="7">
        <v>11328.27</v>
      </c>
      <c r="G91" s="5">
        <v>2.8050000000000002</v>
      </c>
      <c r="H91" s="5">
        <v>2.2280000000000002</v>
      </c>
      <c r="I91" s="8">
        <f t="shared" si="12"/>
        <v>2.2280000000000002</v>
      </c>
      <c r="J91" s="5" t="s">
        <v>67</v>
      </c>
      <c r="K91" s="5" t="s">
        <v>11</v>
      </c>
      <c r="L91" s="5">
        <v>84095</v>
      </c>
      <c r="M91" s="6">
        <v>41450</v>
      </c>
      <c r="N91" s="25">
        <f t="shared" si="13"/>
        <v>5.1244000000000005E-2</v>
      </c>
      <c r="O91" s="18">
        <f>N91*18</f>
        <v>0.9223920000000001</v>
      </c>
      <c r="P91" s="25">
        <f t="shared" si="14"/>
        <v>0.61492800000000003</v>
      </c>
      <c r="Q91" s="25">
        <f t="shared" si="15"/>
        <v>0.61492800000000003</v>
      </c>
      <c r="R91" s="25">
        <f t="shared" si="16"/>
        <v>0.61492800000000003</v>
      </c>
      <c r="S91" s="25">
        <f t="shared" si="17"/>
        <v>0.61492800000000003</v>
      </c>
      <c r="T91" s="25">
        <f t="shared" si="18"/>
        <v>0.61492800000000003</v>
      </c>
      <c r="U91" s="25">
        <f t="shared" si="19"/>
        <v>0.61492800000000003</v>
      </c>
      <c r="V91" s="25">
        <f t="shared" si="20"/>
        <v>0.25622</v>
      </c>
      <c r="W91" s="20">
        <f t="shared" si="21"/>
        <v>4.8681799999999997</v>
      </c>
      <c r="AI91" s="6"/>
    </row>
    <row r="92" spans="1:35" s="5" customFormat="1" x14ac:dyDescent="0.25">
      <c r="A92" s="5" t="s">
        <v>181</v>
      </c>
      <c r="B92" s="5" t="s">
        <v>7</v>
      </c>
      <c r="C92" s="7"/>
      <c r="D92" s="7">
        <v>726.25</v>
      </c>
      <c r="E92" s="7">
        <v>726.25</v>
      </c>
      <c r="F92" s="7">
        <v>3454</v>
      </c>
      <c r="G92" s="5">
        <v>0.75</v>
      </c>
      <c r="H92" s="5">
        <v>0.58099999999999996</v>
      </c>
      <c r="I92" s="8">
        <f t="shared" si="12"/>
        <v>0.58099999999999996</v>
      </c>
      <c r="J92" s="5" t="s">
        <v>38</v>
      </c>
      <c r="K92" s="5" t="s">
        <v>11</v>
      </c>
      <c r="L92" s="5">
        <v>84096</v>
      </c>
      <c r="M92" s="6">
        <v>41673</v>
      </c>
      <c r="N92" s="25">
        <f t="shared" si="13"/>
        <v>1.3362999999999998E-2</v>
      </c>
      <c r="O92" s="18">
        <f>N92*10</f>
        <v>0.13362999999999997</v>
      </c>
      <c r="P92" s="25">
        <f t="shared" si="14"/>
        <v>0.16035599999999997</v>
      </c>
      <c r="Q92" s="25">
        <f t="shared" si="15"/>
        <v>0.16035599999999997</v>
      </c>
      <c r="R92" s="25">
        <f t="shared" si="16"/>
        <v>0.16035599999999997</v>
      </c>
      <c r="S92" s="25">
        <f t="shared" si="17"/>
        <v>0.16035599999999997</v>
      </c>
      <c r="T92" s="25">
        <f t="shared" si="18"/>
        <v>0.16035599999999997</v>
      </c>
      <c r="U92" s="25">
        <f t="shared" si="19"/>
        <v>0.16035599999999997</v>
      </c>
      <c r="V92" s="25">
        <f t="shared" si="20"/>
        <v>6.6814999999999986E-2</v>
      </c>
      <c r="W92" s="20">
        <f t="shared" si="21"/>
        <v>1.1625809999999999</v>
      </c>
      <c r="AI92" s="6"/>
    </row>
    <row r="93" spans="1:35" s="5" customFormat="1" x14ac:dyDescent="0.25">
      <c r="A93" s="5" t="s">
        <v>182</v>
      </c>
      <c r="B93" s="5" t="s">
        <v>7</v>
      </c>
      <c r="C93" s="7"/>
      <c r="D93" s="7">
        <v>772.5</v>
      </c>
      <c r="E93" s="7">
        <v>772.5</v>
      </c>
      <c r="F93" s="7">
        <v>3454</v>
      </c>
      <c r="G93" s="5">
        <v>0.75</v>
      </c>
      <c r="H93" s="5">
        <v>0.621</v>
      </c>
      <c r="I93" s="8">
        <f t="shared" si="12"/>
        <v>0.61799999999999999</v>
      </c>
      <c r="J93" s="5" t="s">
        <v>38</v>
      </c>
      <c r="K93" s="5" t="s">
        <v>11</v>
      </c>
      <c r="L93" s="5">
        <v>84096</v>
      </c>
      <c r="M93" s="6">
        <v>41787</v>
      </c>
      <c r="N93" s="25">
        <f t="shared" si="13"/>
        <v>1.4213999999999999E-2</v>
      </c>
      <c r="O93" s="18">
        <f>N93*7</f>
        <v>9.9497999999999989E-2</v>
      </c>
      <c r="P93" s="25">
        <f t="shared" si="14"/>
        <v>0.170568</v>
      </c>
      <c r="Q93" s="25">
        <f t="shared" si="15"/>
        <v>0.170568</v>
      </c>
      <c r="R93" s="25">
        <f t="shared" si="16"/>
        <v>0.170568</v>
      </c>
      <c r="S93" s="25">
        <f t="shared" si="17"/>
        <v>0.170568</v>
      </c>
      <c r="T93" s="25">
        <f t="shared" si="18"/>
        <v>0.170568</v>
      </c>
      <c r="U93" s="25">
        <f t="shared" si="19"/>
        <v>0.170568</v>
      </c>
      <c r="V93" s="25">
        <f t="shared" si="20"/>
        <v>7.1069999999999994E-2</v>
      </c>
      <c r="W93" s="20">
        <f t="shared" si="21"/>
        <v>1.1939760000000001</v>
      </c>
      <c r="AI93" s="6"/>
    </row>
    <row r="94" spans="1:35" s="5" customFormat="1" x14ac:dyDescent="0.25">
      <c r="A94" s="5" t="s">
        <v>183</v>
      </c>
      <c r="B94" s="5" t="s">
        <v>7</v>
      </c>
      <c r="C94" s="7"/>
      <c r="D94" s="7">
        <v>772.5</v>
      </c>
      <c r="E94" s="7">
        <v>772.5</v>
      </c>
      <c r="F94" s="7">
        <v>3454</v>
      </c>
      <c r="G94" s="5">
        <v>0.75</v>
      </c>
      <c r="H94" s="5">
        <v>0.621</v>
      </c>
      <c r="I94" s="8">
        <f t="shared" si="12"/>
        <v>0.61799999999999999</v>
      </c>
      <c r="J94" s="5" t="s">
        <v>38</v>
      </c>
      <c r="K94" s="5" t="s">
        <v>11</v>
      </c>
      <c r="L94" s="5">
        <v>84096</v>
      </c>
      <c r="M94" s="6">
        <v>41670</v>
      </c>
      <c r="N94" s="25">
        <f t="shared" si="13"/>
        <v>1.4213999999999999E-2</v>
      </c>
      <c r="O94" s="18">
        <f>N94*11</f>
        <v>0.15635399999999999</v>
      </c>
      <c r="P94" s="25">
        <f t="shared" si="14"/>
        <v>0.170568</v>
      </c>
      <c r="Q94" s="25">
        <f t="shared" si="15"/>
        <v>0.170568</v>
      </c>
      <c r="R94" s="25">
        <f t="shared" si="16"/>
        <v>0.170568</v>
      </c>
      <c r="S94" s="25">
        <f t="shared" si="17"/>
        <v>0.170568</v>
      </c>
      <c r="T94" s="25">
        <f t="shared" si="18"/>
        <v>0.170568</v>
      </c>
      <c r="U94" s="25">
        <f t="shared" si="19"/>
        <v>0.170568</v>
      </c>
      <c r="V94" s="25">
        <f t="shared" si="20"/>
        <v>7.1069999999999994E-2</v>
      </c>
      <c r="W94" s="20">
        <f t="shared" si="21"/>
        <v>1.2508320000000002</v>
      </c>
      <c r="AI94" s="6"/>
    </row>
    <row r="95" spans="1:35" s="5" customFormat="1" x14ac:dyDescent="0.25">
      <c r="A95" s="5" t="s">
        <v>184</v>
      </c>
      <c r="B95" s="5" t="s">
        <v>7</v>
      </c>
      <c r="C95" s="7"/>
      <c r="D95" s="7">
        <v>772.5</v>
      </c>
      <c r="E95" s="7">
        <v>772.5</v>
      </c>
      <c r="F95" s="7">
        <v>3454</v>
      </c>
      <c r="G95" s="5">
        <v>0.75</v>
      </c>
      <c r="H95" s="5">
        <v>0.621</v>
      </c>
      <c r="I95" s="8">
        <f t="shared" si="12"/>
        <v>0.61799999999999999</v>
      </c>
      <c r="J95" s="5" t="s">
        <v>38</v>
      </c>
      <c r="K95" s="5" t="s">
        <v>11</v>
      </c>
      <c r="L95" s="5">
        <v>84096</v>
      </c>
      <c r="M95" s="6">
        <v>41670</v>
      </c>
      <c r="N95" s="25">
        <f t="shared" si="13"/>
        <v>1.4213999999999999E-2</v>
      </c>
      <c r="O95" s="18">
        <f>N95*11</f>
        <v>0.15635399999999999</v>
      </c>
      <c r="P95" s="25">
        <f t="shared" si="14"/>
        <v>0.170568</v>
      </c>
      <c r="Q95" s="25">
        <f t="shared" si="15"/>
        <v>0.170568</v>
      </c>
      <c r="R95" s="25">
        <f t="shared" si="16"/>
        <v>0.170568</v>
      </c>
      <c r="S95" s="25">
        <f t="shared" si="17"/>
        <v>0.170568</v>
      </c>
      <c r="T95" s="25">
        <f t="shared" si="18"/>
        <v>0.170568</v>
      </c>
      <c r="U95" s="25">
        <f t="shared" si="19"/>
        <v>0.170568</v>
      </c>
      <c r="V95" s="25">
        <f t="shared" si="20"/>
        <v>7.1069999999999994E-2</v>
      </c>
      <c r="W95" s="20">
        <f t="shared" si="21"/>
        <v>1.2508320000000002</v>
      </c>
      <c r="AI95" s="6"/>
    </row>
    <row r="96" spans="1:35" s="5" customFormat="1" x14ac:dyDescent="0.25">
      <c r="A96" s="5" t="s">
        <v>185</v>
      </c>
      <c r="B96" s="5" t="s">
        <v>7</v>
      </c>
      <c r="C96" s="7"/>
      <c r="D96" s="7">
        <v>3162.5</v>
      </c>
      <c r="E96" s="7">
        <v>3162.5</v>
      </c>
      <c r="F96" s="7">
        <v>10372.56</v>
      </c>
      <c r="G96" s="5">
        <v>2.94</v>
      </c>
      <c r="H96" s="5">
        <v>2.5299999999999998</v>
      </c>
      <c r="I96" s="8">
        <f t="shared" si="12"/>
        <v>2.5299999999999998</v>
      </c>
      <c r="J96" s="5" t="s">
        <v>186</v>
      </c>
      <c r="K96" s="5" t="s">
        <v>66</v>
      </c>
      <c r="L96" s="5">
        <v>84015</v>
      </c>
      <c r="M96" s="6">
        <v>41480</v>
      </c>
      <c r="N96" s="25">
        <f t="shared" si="13"/>
        <v>5.8189999999999992E-2</v>
      </c>
      <c r="O96" s="18">
        <f>N96*17</f>
        <v>0.98922999999999983</v>
      </c>
      <c r="P96" s="25">
        <f t="shared" si="14"/>
        <v>0.6982799999999999</v>
      </c>
      <c r="Q96" s="25">
        <f t="shared" si="15"/>
        <v>0.6982799999999999</v>
      </c>
      <c r="R96" s="25">
        <f t="shared" si="16"/>
        <v>0.6982799999999999</v>
      </c>
      <c r="S96" s="25">
        <f t="shared" si="17"/>
        <v>0.6982799999999999</v>
      </c>
      <c r="T96" s="25">
        <f t="shared" si="18"/>
        <v>0.6982799999999999</v>
      </c>
      <c r="U96" s="25">
        <f t="shared" si="19"/>
        <v>0.6982799999999999</v>
      </c>
      <c r="V96" s="25">
        <f t="shared" si="20"/>
        <v>0.29094999999999993</v>
      </c>
      <c r="W96" s="20">
        <f t="shared" si="21"/>
        <v>5.4698599999999988</v>
      </c>
      <c r="AI96" s="6"/>
    </row>
    <row r="97" spans="1:35" s="5" customFormat="1" x14ac:dyDescent="0.25">
      <c r="A97" s="5" t="s">
        <v>187</v>
      </c>
      <c r="B97" s="5" t="s">
        <v>7</v>
      </c>
      <c r="C97" s="7"/>
      <c r="D97" s="7">
        <v>4208.75</v>
      </c>
      <c r="E97" s="7">
        <v>4208.75</v>
      </c>
      <c r="F97" s="7">
        <v>16000</v>
      </c>
      <c r="G97" s="5">
        <v>4.24</v>
      </c>
      <c r="H97" s="5">
        <v>3.5659999999999998</v>
      </c>
      <c r="I97" s="8">
        <f t="shared" si="12"/>
        <v>3.367</v>
      </c>
      <c r="J97" s="5" t="s">
        <v>13</v>
      </c>
      <c r="K97" s="5" t="s">
        <v>11</v>
      </c>
      <c r="L97" s="5">
        <v>84124</v>
      </c>
      <c r="M97" s="6">
        <v>41621</v>
      </c>
      <c r="N97" s="25">
        <f t="shared" si="13"/>
        <v>7.7440999999999996E-2</v>
      </c>
      <c r="O97" s="18">
        <f>N97*12</f>
        <v>0.92929200000000001</v>
      </c>
      <c r="P97" s="25">
        <f t="shared" si="14"/>
        <v>0.92929200000000001</v>
      </c>
      <c r="Q97" s="25">
        <f t="shared" si="15"/>
        <v>0.92929200000000001</v>
      </c>
      <c r="R97" s="25">
        <f t="shared" si="16"/>
        <v>0.92929200000000001</v>
      </c>
      <c r="S97" s="25">
        <f t="shared" si="17"/>
        <v>0.92929200000000001</v>
      </c>
      <c r="T97" s="25">
        <f t="shared" si="18"/>
        <v>0.92929200000000001</v>
      </c>
      <c r="U97" s="25">
        <f t="shared" si="19"/>
        <v>0.92929200000000001</v>
      </c>
      <c r="V97" s="25">
        <f t="shared" si="20"/>
        <v>0.38720499999999997</v>
      </c>
      <c r="W97" s="20">
        <f t="shared" si="21"/>
        <v>6.8922490000000005</v>
      </c>
      <c r="AI97" s="6"/>
    </row>
    <row r="98" spans="1:35" s="5" customFormat="1" x14ac:dyDescent="0.25">
      <c r="A98" s="5" t="s">
        <v>194</v>
      </c>
      <c r="B98" s="5" t="s">
        <v>7</v>
      </c>
      <c r="C98" s="7"/>
      <c r="D98" s="7">
        <v>5000</v>
      </c>
      <c r="E98" s="7">
        <v>5000</v>
      </c>
      <c r="F98" s="7">
        <v>17022</v>
      </c>
      <c r="G98" s="5">
        <v>6</v>
      </c>
      <c r="H98" s="5">
        <v>5.28</v>
      </c>
      <c r="I98" s="8">
        <f t="shared" ref="I98:I131" si="23">(E98/1.25)/1000</f>
        <v>4</v>
      </c>
      <c r="J98" s="5" t="s">
        <v>107</v>
      </c>
      <c r="K98" s="5" t="s">
        <v>108</v>
      </c>
      <c r="L98" s="5">
        <v>84532</v>
      </c>
      <c r="M98" s="6">
        <v>41480</v>
      </c>
      <c r="N98" s="25">
        <f t="shared" si="13"/>
        <v>9.1999999999999998E-2</v>
      </c>
      <c r="O98" s="18">
        <f>N98*17</f>
        <v>1.5640000000000001</v>
      </c>
      <c r="P98" s="25">
        <f t="shared" ref="P98:P129" si="24">N98*12</f>
        <v>1.1040000000000001</v>
      </c>
      <c r="Q98" s="25">
        <f t="shared" si="15"/>
        <v>1.1040000000000001</v>
      </c>
      <c r="R98" s="25">
        <f t="shared" si="16"/>
        <v>1.1040000000000001</v>
      </c>
      <c r="S98" s="25">
        <f t="shared" si="17"/>
        <v>1.1040000000000001</v>
      </c>
      <c r="T98" s="25">
        <f t="shared" si="18"/>
        <v>1.1040000000000001</v>
      </c>
      <c r="U98" s="25">
        <f t="shared" si="19"/>
        <v>1.1040000000000001</v>
      </c>
      <c r="V98" s="25">
        <f t="shared" si="20"/>
        <v>0.45999999999999996</v>
      </c>
      <c r="W98" s="20">
        <f t="shared" si="21"/>
        <v>8.6479999999999997</v>
      </c>
      <c r="AI98" s="6"/>
    </row>
    <row r="99" spans="1:35" s="5" customFormat="1" x14ac:dyDescent="0.25">
      <c r="A99" s="5" t="s">
        <v>195</v>
      </c>
      <c r="B99" s="5" t="s">
        <v>7</v>
      </c>
      <c r="C99" s="7"/>
      <c r="D99" s="7">
        <v>5000</v>
      </c>
      <c r="E99" s="7">
        <v>5000</v>
      </c>
      <c r="F99" s="7">
        <v>24000</v>
      </c>
      <c r="G99" s="5">
        <v>6</v>
      </c>
      <c r="H99" s="5">
        <v>4.8819999999999997</v>
      </c>
      <c r="I99" s="8">
        <f t="shared" si="23"/>
        <v>4</v>
      </c>
      <c r="J99" s="5" t="s">
        <v>128</v>
      </c>
      <c r="K99" s="5" t="s">
        <v>85</v>
      </c>
      <c r="L99" s="5">
        <v>84003</v>
      </c>
      <c r="M99" s="6">
        <v>41480</v>
      </c>
      <c r="N99" s="25">
        <f t="shared" si="13"/>
        <v>9.1999999999999998E-2</v>
      </c>
      <c r="O99" s="18">
        <f>N99*17</f>
        <v>1.5640000000000001</v>
      </c>
      <c r="P99" s="25">
        <f t="shared" si="24"/>
        <v>1.1040000000000001</v>
      </c>
      <c r="Q99" s="25">
        <f t="shared" si="15"/>
        <v>1.1040000000000001</v>
      </c>
      <c r="R99" s="25">
        <f t="shared" si="16"/>
        <v>1.1040000000000001</v>
      </c>
      <c r="S99" s="25">
        <f t="shared" si="17"/>
        <v>1.1040000000000001</v>
      </c>
      <c r="T99" s="25">
        <f t="shared" si="18"/>
        <v>1.1040000000000001</v>
      </c>
      <c r="U99" s="25">
        <f t="shared" si="19"/>
        <v>1.1040000000000001</v>
      </c>
      <c r="V99" s="25">
        <f t="shared" si="20"/>
        <v>0.45999999999999996</v>
      </c>
      <c r="W99" s="20">
        <f t="shared" si="21"/>
        <v>8.6479999999999997</v>
      </c>
      <c r="AI99" s="6"/>
    </row>
    <row r="100" spans="1:35" s="5" customFormat="1" x14ac:dyDescent="0.25">
      <c r="A100" s="5" t="s">
        <v>196</v>
      </c>
      <c r="B100" s="5" t="s">
        <v>7</v>
      </c>
      <c r="C100" s="7"/>
      <c r="D100" s="7">
        <v>5000</v>
      </c>
      <c r="E100" s="7">
        <v>5000</v>
      </c>
      <c r="F100" s="7">
        <v>16664</v>
      </c>
      <c r="G100" s="5">
        <v>5</v>
      </c>
      <c r="H100" s="5">
        <v>4.3710000000000004</v>
      </c>
      <c r="I100" s="8">
        <f t="shared" si="23"/>
        <v>4</v>
      </c>
      <c r="J100" s="5" t="s">
        <v>17</v>
      </c>
      <c r="K100" s="5" t="s">
        <v>11</v>
      </c>
      <c r="L100" s="5">
        <v>84065</v>
      </c>
      <c r="M100" s="6">
        <v>41751</v>
      </c>
      <c r="N100" s="25">
        <f t="shared" si="13"/>
        <v>9.1999999999999998E-2</v>
      </c>
      <c r="O100" s="18">
        <f>N100*8</f>
        <v>0.73599999999999999</v>
      </c>
      <c r="P100" s="25">
        <f t="shared" si="24"/>
        <v>1.1040000000000001</v>
      </c>
      <c r="Q100" s="25">
        <f t="shared" si="15"/>
        <v>1.1040000000000001</v>
      </c>
      <c r="R100" s="25">
        <f t="shared" si="16"/>
        <v>1.1040000000000001</v>
      </c>
      <c r="S100" s="25">
        <f t="shared" si="17"/>
        <v>1.1040000000000001</v>
      </c>
      <c r="T100" s="25">
        <f t="shared" si="18"/>
        <v>1.1040000000000001</v>
      </c>
      <c r="U100" s="25">
        <f t="shared" si="19"/>
        <v>1.1040000000000001</v>
      </c>
      <c r="V100" s="25">
        <f t="shared" si="20"/>
        <v>0.45999999999999996</v>
      </c>
      <c r="W100" s="20">
        <f t="shared" si="21"/>
        <v>7.82</v>
      </c>
      <c r="AI100" s="6"/>
    </row>
    <row r="101" spans="1:35" s="5" customFormat="1" x14ac:dyDescent="0.25">
      <c r="A101" s="5" t="s">
        <v>197</v>
      </c>
      <c r="B101" s="5" t="s">
        <v>7</v>
      </c>
      <c r="C101" s="7"/>
      <c r="D101" s="7">
        <v>5000</v>
      </c>
      <c r="E101" s="7">
        <v>5000</v>
      </c>
      <c r="F101" s="7">
        <v>17548</v>
      </c>
      <c r="G101" s="5">
        <v>4.8</v>
      </c>
      <c r="H101" s="5">
        <v>4.2240000000000002</v>
      </c>
      <c r="I101" s="8">
        <f t="shared" si="23"/>
        <v>4</v>
      </c>
      <c r="J101" s="5" t="s">
        <v>198</v>
      </c>
      <c r="K101" s="5" t="s">
        <v>108</v>
      </c>
      <c r="L101" s="5">
        <v>84532</v>
      </c>
      <c r="M101" s="6">
        <v>41578</v>
      </c>
      <c r="N101" s="25">
        <f t="shared" si="13"/>
        <v>9.1999999999999998E-2</v>
      </c>
      <c r="O101" s="18">
        <f>N101*14</f>
        <v>1.288</v>
      </c>
      <c r="P101" s="25">
        <f t="shared" si="24"/>
        <v>1.1040000000000001</v>
      </c>
      <c r="Q101" s="25">
        <f t="shared" si="15"/>
        <v>1.1040000000000001</v>
      </c>
      <c r="R101" s="25">
        <f t="shared" si="16"/>
        <v>1.1040000000000001</v>
      </c>
      <c r="S101" s="25">
        <f t="shared" si="17"/>
        <v>1.1040000000000001</v>
      </c>
      <c r="T101" s="25">
        <f t="shared" si="18"/>
        <v>1.1040000000000001</v>
      </c>
      <c r="U101" s="25">
        <f t="shared" si="19"/>
        <v>1.1040000000000001</v>
      </c>
      <c r="V101" s="25">
        <f t="shared" si="20"/>
        <v>0.45999999999999996</v>
      </c>
      <c r="W101" s="20">
        <f t="shared" si="21"/>
        <v>8.3719999999999999</v>
      </c>
      <c r="AI101" s="6"/>
    </row>
    <row r="102" spans="1:35" s="5" customFormat="1" x14ac:dyDescent="0.25">
      <c r="A102" s="5" t="s">
        <v>200</v>
      </c>
      <c r="B102" s="5" t="s">
        <v>7</v>
      </c>
      <c r="C102" s="7"/>
      <c r="D102" s="7">
        <v>5000</v>
      </c>
      <c r="E102" s="7">
        <v>5000</v>
      </c>
      <c r="F102" s="7">
        <v>16513</v>
      </c>
      <c r="G102" s="5">
        <v>4.9550000000000001</v>
      </c>
      <c r="H102" s="5">
        <v>4.258</v>
      </c>
      <c r="I102" s="8">
        <f t="shared" si="23"/>
        <v>4</v>
      </c>
      <c r="J102" s="5" t="s">
        <v>201</v>
      </c>
      <c r="K102" s="5" t="s">
        <v>202</v>
      </c>
      <c r="L102" s="5">
        <v>84645</v>
      </c>
      <c r="M102" s="6">
        <v>41467</v>
      </c>
      <c r="N102" s="25">
        <f t="shared" si="13"/>
        <v>9.1999999999999998E-2</v>
      </c>
      <c r="O102" s="18">
        <f>N102*17</f>
        <v>1.5640000000000001</v>
      </c>
      <c r="P102" s="25">
        <f t="shared" si="24"/>
        <v>1.1040000000000001</v>
      </c>
      <c r="Q102" s="25">
        <f t="shared" si="15"/>
        <v>1.1040000000000001</v>
      </c>
      <c r="R102" s="25">
        <f t="shared" si="16"/>
        <v>1.1040000000000001</v>
      </c>
      <c r="S102" s="25">
        <f t="shared" si="17"/>
        <v>1.1040000000000001</v>
      </c>
      <c r="T102" s="25">
        <f t="shared" si="18"/>
        <v>1.1040000000000001</v>
      </c>
      <c r="U102" s="25">
        <f t="shared" si="19"/>
        <v>1.1040000000000001</v>
      </c>
      <c r="V102" s="25">
        <f t="shared" si="20"/>
        <v>0.45999999999999996</v>
      </c>
      <c r="W102" s="20">
        <f t="shared" si="21"/>
        <v>8.6479999999999997</v>
      </c>
      <c r="AI102" s="6"/>
    </row>
    <row r="103" spans="1:35" s="5" customFormat="1" x14ac:dyDescent="0.25">
      <c r="A103" s="5" t="s">
        <v>205</v>
      </c>
      <c r="B103" s="5" t="s">
        <v>7</v>
      </c>
      <c r="C103" s="7"/>
      <c r="D103" s="7">
        <v>5000</v>
      </c>
      <c r="E103" s="7">
        <v>5000</v>
      </c>
      <c r="F103" s="7">
        <v>23100</v>
      </c>
      <c r="G103" s="5">
        <v>6</v>
      </c>
      <c r="H103" s="5">
        <v>4.8680000000000003</v>
      </c>
      <c r="I103" s="8">
        <f t="shared" si="23"/>
        <v>4</v>
      </c>
      <c r="J103" s="5" t="s">
        <v>206</v>
      </c>
      <c r="K103" s="5" t="s">
        <v>66</v>
      </c>
      <c r="L103" s="5">
        <v>84405</v>
      </c>
      <c r="M103" s="6">
        <v>41670</v>
      </c>
      <c r="N103" s="25">
        <f t="shared" si="13"/>
        <v>9.1999999999999998E-2</v>
      </c>
      <c r="O103" s="18">
        <f>N103*11</f>
        <v>1.012</v>
      </c>
      <c r="P103" s="25">
        <f t="shared" si="24"/>
        <v>1.1040000000000001</v>
      </c>
      <c r="Q103" s="25">
        <f t="shared" si="15"/>
        <v>1.1040000000000001</v>
      </c>
      <c r="R103" s="25">
        <f t="shared" si="16"/>
        <v>1.1040000000000001</v>
      </c>
      <c r="S103" s="25">
        <f t="shared" si="17"/>
        <v>1.1040000000000001</v>
      </c>
      <c r="T103" s="25">
        <f t="shared" si="18"/>
        <v>1.1040000000000001</v>
      </c>
      <c r="U103" s="25">
        <f t="shared" si="19"/>
        <v>1.1040000000000001</v>
      </c>
      <c r="V103" s="25">
        <f t="shared" si="20"/>
        <v>0.45999999999999996</v>
      </c>
      <c r="W103" s="20">
        <f t="shared" si="21"/>
        <v>8.0960000000000001</v>
      </c>
      <c r="AI103" s="6"/>
    </row>
    <row r="104" spans="1:35" s="5" customFormat="1" x14ac:dyDescent="0.25">
      <c r="A104" s="5" t="s">
        <v>207</v>
      </c>
      <c r="B104" s="5" t="s">
        <v>7</v>
      </c>
      <c r="C104" s="7"/>
      <c r="D104" s="7">
        <v>5000</v>
      </c>
      <c r="E104" s="7">
        <v>5000</v>
      </c>
      <c r="F104" s="7">
        <v>15717</v>
      </c>
      <c r="G104" s="5">
        <v>4.88</v>
      </c>
      <c r="H104" s="5">
        <v>4.234</v>
      </c>
      <c r="I104" s="8">
        <f t="shared" si="23"/>
        <v>4</v>
      </c>
      <c r="J104" s="5" t="s">
        <v>107</v>
      </c>
      <c r="K104" s="5" t="s">
        <v>108</v>
      </c>
      <c r="L104" s="5">
        <v>84532</v>
      </c>
      <c r="M104" s="6">
        <v>41620</v>
      </c>
      <c r="N104" s="25">
        <f t="shared" si="13"/>
        <v>9.1999999999999998E-2</v>
      </c>
      <c r="O104" s="18">
        <f>N104*12</f>
        <v>1.1040000000000001</v>
      </c>
      <c r="P104" s="25">
        <f t="shared" si="24"/>
        <v>1.1040000000000001</v>
      </c>
      <c r="Q104" s="25">
        <f t="shared" si="15"/>
        <v>1.1040000000000001</v>
      </c>
      <c r="R104" s="25">
        <f t="shared" si="16"/>
        <v>1.1040000000000001</v>
      </c>
      <c r="S104" s="25">
        <f t="shared" si="17"/>
        <v>1.1040000000000001</v>
      </c>
      <c r="T104" s="25">
        <f t="shared" si="18"/>
        <v>1.1040000000000001</v>
      </c>
      <c r="U104" s="25">
        <f t="shared" si="19"/>
        <v>1.1040000000000001</v>
      </c>
      <c r="V104" s="25">
        <f t="shared" si="20"/>
        <v>0.45999999999999996</v>
      </c>
      <c r="W104" s="20">
        <f t="shared" si="21"/>
        <v>8.1880000000000006</v>
      </c>
      <c r="AI104" s="6"/>
    </row>
    <row r="105" spans="1:35" s="5" customFormat="1" x14ac:dyDescent="0.25">
      <c r="A105" s="5" t="s">
        <v>208</v>
      </c>
      <c r="B105" s="5" t="s">
        <v>7</v>
      </c>
      <c r="C105" s="7"/>
      <c r="D105" s="7">
        <v>4356.25</v>
      </c>
      <c r="E105" s="7">
        <v>4356.25</v>
      </c>
      <c r="F105" s="7">
        <v>15315</v>
      </c>
      <c r="G105" s="5">
        <v>4.5</v>
      </c>
      <c r="H105" s="5">
        <v>3.4849999999999999</v>
      </c>
      <c r="I105" s="8">
        <f t="shared" si="23"/>
        <v>3.4849999999999999</v>
      </c>
      <c r="J105" s="5" t="s">
        <v>107</v>
      </c>
      <c r="K105" s="5" t="s">
        <v>108</v>
      </c>
      <c r="L105" s="5">
        <v>84532</v>
      </c>
      <c r="M105" s="6">
        <v>41621</v>
      </c>
      <c r="N105" s="25">
        <f t="shared" si="13"/>
        <v>8.015499999999999E-2</v>
      </c>
      <c r="O105" s="18">
        <f>N105*12</f>
        <v>0.96185999999999994</v>
      </c>
      <c r="P105" s="25">
        <f t="shared" si="24"/>
        <v>0.96185999999999994</v>
      </c>
      <c r="Q105" s="25">
        <f t="shared" si="15"/>
        <v>0.96185999999999994</v>
      </c>
      <c r="R105" s="25">
        <f t="shared" si="16"/>
        <v>0.96185999999999994</v>
      </c>
      <c r="S105" s="25">
        <f t="shared" si="17"/>
        <v>0.96185999999999994</v>
      </c>
      <c r="T105" s="25">
        <f t="shared" si="18"/>
        <v>0.96185999999999994</v>
      </c>
      <c r="U105" s="25">
        <f t="shared" si="19"/>
        <v>0.96185999999999994</v>
      </c>
      <c r="V105" s="25">
        <f t="shared" si="20"/>
        <v>0.40077499999999994</v>
      </c>
      <c r="W105" s="20">
        <f t="shared" si="21"/>
        <v>7.1337949999999992</v>
      </c>
      <c r="AI105" s="6"/>
    </row>
    <row r="106" spans="1:35" s="5" customFormat="1" x14ac:dyDescent="0.25">
      <c r="A106" s="5" t="s">
        <v>209</v>
      </c>
      <c r="B106" s="5" t="s">
        <v>7</v>
      </c>
      <c r="C106" s="7"/>
      <c r="D106" s="7">
        <v>697.5</v>
      </c>
      <c r="E106" s="7">
        <v>697.5</v>
      </c>
      <c r="F106" s="7">
        <v>3454</v>
      </c>
      <c r="G106" s="5">
        <v>0.76500000000000001</v>
      </c>
      <c r="H106" s="5">
        <v>0.55800000000000005</v>
      </c>
      <c r="I106" s="8">
        <f t="shared" si="23"/>
        <v>0.55800000000000005</v>
      </c>
      <c r="J106" s="5" t="s">
        <v>38</v>
      </c>
      <c r="K106" s="5" t="s">
        <v>11</v>
      </c>
      <c r="L106" s="5">
        <v>84096</v>
      </c>
      <c r="M106" s="6">
        <v>41682</v>
      </c>
      <c r="N106" s="25">
        <f t="shared" si="13"/>
        <v>1.2834000000000002E-2</v>
      </c>
      <c r="O106" s="18">
        <f>N106*10</f>
        <v>0.12834000000000001</v>
      </c>
      <c r="P106" s="25">
        <f t="shared" si="24"/>
        <v>0.15400800000000003</v>
      </c>
      <c r="Q106" s="25">
        <f t="shared" si="15"/>
        <v>0.15400800000000003</v>
      </c>
      <c r="R106" s="25">
        <f t="shared" si="16"/>
        <v>0.15400800000000003</v>
      </c>
      <c r="S106" s="25">
        <f t="shared" si="17"/>
        <v>0.15400800000000003</v>
      </c>
      <c r="T106" s="25">
        <f t="shared" si="18"/>
        <v>0.15400800000000003</v>
      </c>
      <c r="U106" s="25">
        <f t="shared" si="19"/>
        <v>0.15400800000000003</v>
      </c>
      <c r="V106" s="25">
        <f t="shared" si="20"/>
        <v>6.4170000000000005E-2</v>
      </c>
      <c r="W106" s="20">
        <f t="shared" si="21"/>
        <v>1.1165580000000002</v>
      </c>
      <c r="AI106" s="6"/>
    </row>
    <row r="107" spans="1:35" s="5" customFormat="1" x14ac:dyDescent="0.25">
      <c r="A107" s="5" t="s">
        <v>210</v>
      </c>
      <c r="B107" s="5" t="s">
        <v>7</v>
      </c>
      <c r="C107" s="7"/>
      <c r="D107" s="7">
        <v>5000</v>
      </c>
      <c r="E107" s="7">
        <v>5000</v>
      </c>
      <c r="F107" s="7">
        <v>36786.68</v>
      </c>
      <c r="G107" s="5">
        <v>10.06</v>
      </c>
      <c r="H107" s="5">
        <v>7.8330000000000002</v>
      </c>
      <c r="I107" s="8">
        <f t="shared" si="23"/>
        <v>4</v>
      </c>
      <c r="J107" s="5" t="s">
        <v>211</v>
      </c>
      <c r="K107" s="5" t="s">
        <v>31</v>
      </c>
      <c r="L107" s="5">
        <v>84098</v>
      </c>
      <c r="M107" s="6">
        <v>41621</v>
      </c>
      <c r="N107" s="25">
        <f t="shared" si="13"/>
        <v>9.1999999999999998E-2</v>
      </c>
      <c r="O107" s="18">
        <f>N107*12</f>
        <v>1.1040000000000001</v>
      </c>
      <c r="P107" s="25">
        <f t="shared" si="24"/>
        <v>1.1040000000000001</v>
      </c>
      <c r="Q107" s="25">
        <f t="shared" si="15"/>
        <v>1.1040000000000001</v>
      </c>
      <c r="R107" s="25">
        <f t="shared" si="16"/>
        <v>1.1040000000000001</v>
      </c>
      <c r="S107" s="25">
        <f t="shared" si="17"/>
        <v>1.1040000000000001</v>
      </c>
      <c r="T107" s="25">
        <f t="shared" si="18"/>
        <v>1.1040000000000001</v>
      </c>
      <c r="U107" s="25">
        <f t="shared" si="19"/>
        <v>1.1040000000000001</v>
      </c>
      <c r="V107" s="25">
        <f t="shared" si="20"/>
        <v>0.45999999999999996</v>
      </c>
      <c r="W107" s="20">
        <f t="shared" si="21"/>
        <v>8.1880000000000006</v>
      </c>
      <c r="AI107" s="6"/>
    </row>
    <row r="108" spans="1:35" s="5" customFormat="1" x14ac:dyDescent="0.25">
      <c r="A108" s="5" t="s">
        <v>212</v>
      </c>
      <c r="B108" s="5" t="s">
        <v>7</v>
      </c>
      <c r="C108" s="7"/>
      <c r="D108" s="7">
        <v>2463.75</v>
      </c>
      <c r="E108" s="7">
        <v>2463.75</v>
      </c>
      <c r="F108" s="7">
        <v>11983.17</v>
      </c>
      <c r="G108" s="5">
        <v>2.2949999999999999</v>
      </c>
      <c r="H108" s="5">
        <v>1.9710000000000001</v>
      </c>
      <c r="I108" s="8">
        <f t="shared" si="23"/>
        <v>1.9710000000000001</v>
      </c>
      <c r="J108" s="5" t="s">
        <v>13</v>
      </c>
      <c r="K108" s="5" t="s">
        <v>11</v>
      </c>
      <c r="L108" s="5">
        <v>84105</v>
      </c>
      <c r="M108" s="6">
        <v>41689</v>
      </c>
      <c r="N108" s="25">
        <f t="shared" si="13"/>
        <v>4.5332999999999998E-2</v>
      </c>
      <c r="O108" s="18">
        <f>N108*10</f>
        <v>0.45333000000000001</v>
      </c>
      <c r="P108" s="25">
        <f t="shared" si="24"/>
        <v>0.54399599999999992</v>
      </c>
      <c r="Q108" s="25">
        <f t="shared" si="15"/>
        <v>0.54399599999999992</v>
      </c>
      <c r="R108" s="25">
        <f t="shared" si="16"/>
        <v>0.54399599999999992</v>
      </c>
      <c r="S108" s="25">
        <f t="shared" si="17"/>
        <v>0.54399599999999992</v>
      </c>
      <c r="T108" s="25">
        <f t="shared" si="18"/>
        <v>0.54399599999999992</v>
      </c>
      <c r="U108" s="25">
        <f t="shared" si="19"/>
        <v>0.54399599999999992</v>
      </c>
      <c r="V108" s="25">
        <f t="shared" si="20"/>
        <v>0.22666500000000001</v>
      </c>
      <c r="W108" s="20">
        <f t="shared" si="21"/>
        <v>3.9439709999999999</v>
      </c>
      <c r="AI108" s="6"/>
    </row>
    <row r="109" spans="1:35" s="5" customFormat="1" x14ac:dyDescent="0.25">
      <c r="A109" s="5" t="s">
        <v>213</v>
      </c>
      <c r="B109" s="5" t="s">
        <v>7</v>
      </c>
      <c r="C109" s="7"/>
      <c r="D109" s="7">
        <v>5000</v>
      </c>
      <c r="E109" s="7">
        <v>5000</v>
      </c>
      <c r="F109" s="7">
        <v>21932.75</v>
      </c>
      <c r="G109" s="5">
        <v>5</v>
      </c>
      <c r="H109" s="5">
        <v>4.3220000000000001</v>
      </c>
      <c r="I109" s="8">
        <f t="shared" si="23"/>
        <v>4</v>
      </c>
      <c r="J109" s="5" t="s">
        <v>13</v>
      </c>
      <c r="K109" s="5" t="s">
        <v>11</v>
      </c>
      <c r="L109" s="5">
        <v>84108</v>
      </c>
      <c r="M109" s="6">
        <v>41663</v>
      </c>
      <c r="N109" s="25">
        <f t="shared" si="13"/>
        <v>9.1999999999999998E-2</v>
      </c>
      <c r="O109" s="18">
        <f>N109*11</f>
        <v>1.012</v>
      </c>
      <c r="P109" s="25">
        <f t="shared" si="24"/>
        <v>1.1040000000000001</v>
      </c>
      <c r="Q109" s="25">
        <f t="shared" si="15"/>
        <v>1.1040000000000001</v>
      </c>
      <c r="R109" s="25">
        <f t="shared" si="16"/>
        <v>1.1040000000000001</v>
      </c>
      <c r="S109" s="25">
        <f t="shared" si="17"/>
        <v>1.1040000000000001</v>
      </c>
      <c r="T109" s="25">
        <f t="shared" si="18"/>
        <v>1.1040000000000001</v>
      </c>
      <c r="U109" s="25">
        <f t="shared" si="19"/>
        <v>1.1040000000000001</v>
      </c>
      <c r="V109" s="25">
        <f t="shared" si="20"/>
        <v>0.45999999999999996</v>
      </c>
      <c r="W109" s="20">
        <f t="shared" si="21"/>
        <v>8.0960000000000001</v>
      </c>
      <c r="AI109" s="6"/>
    </row>
    <row r="110" spans="1:35" s="5" customFormat="1" x14ac:dyDescent="0.25">
      <c r="A110" s="5" t="s">
        <v>215</v>
      </c>
      <c r="B110" s="5" t="s">
        <v>7</v>
      </c>
      <c r="C110" s="7"/>
      <c r="D110" s="7">
        <v>772.5</v>
      </c>
      <c r="E110" s="7">
        <v>772.5</v>
      </c>
      <c r="F110" s="7">
        <v>3454</v>
      </c>
      <c r="G110" s="5">
        <v>1.47</v>
      </c>
      <c r="H110" s="5">
        <v>1.2050000000000001</v>
      </c>
      <c r="I110" s="8">
        <f t="shared" si="23"/>
        <v>0.61799999999999999</v>
      </c>
      <c r="J110" s="5" t="s">
        <v>38</v>
      </c>
      <c r="K110" s="5" t="s">
        <v>11</v>
      </c>
      <c r="L110" s="5">
        <v>84096</v>
      </c>
      <c r="M110" s="6">
        <v>41662</v>
      </c>
      <c r="N110" s="25">
        <f t="shared" si="13"/>
        <v>1.4213999999999999E-2</v>
      </c>
      <c r="O110" s="18">
        <f>N110*11</f>
        <v>0.15635399999999999</v>
      </c>
      <c r="P110" s="25">
        <f t="shared" si="24"/>
        <v>0.170568</v>
      </c>
      <c r="Q110" s="25">
        <f t="shared" si="15"/>
        <v>0.170568</v>
      </c>
      <c r="R110" s="25">
        <f t="shared" si="16"/>
        <v>0.170568</v>
      </c>
      <c r="S110" s="25">
        <f t="shared" si="17"/>
        <v>0.170568</v>
      </c>
      <c r="T110" s="25">
        <f t="shared" si="18"/>
        <v>0.170568</v>
      </c>
      <c r="U110" s="25">
        <f t="shared" si="19"/>
        <v>0.170568</v>
      </c>
      <c r="V110" s="25">
        <f t="shared" si="20"/>
        <v>7.1069999999999994E-2</v>
      </c>
      <c r="W110" s="20">
        <f t="shared" si="21"/>
        <v>1.2508320000000002</v>
      </c>
      <c r="AI110" s="6"/>
    </row>
    <row r="111" spans="1:35" s="5" customFormat="1" x14ac:dyDescent="0.25">
      <c r="A111" s="5" t="s">
        <v>216</v>
      </c>
      <c r="B111" s="5" t="s">
        <v>7</v>
      </c>
      <c r="C111" s="7"/>
      <c r="D111" s="7">
        <v>756.25</v>
      </c>
      <c r="E111" s="7">
        <v>756.25</v>
      </c>
      <c r="F111" s="7">
        <v>3454</v>
      </c>
      <c r="G111" s="5">
        <v>0.73499999999999999</v>
      </c>
      <c r="H111" s="5">
        <v>0.60499999999999998</v>
      </c>
      <c r="I111" s="8">
        <f t="shared" si="23"/>
        <v>0.60499999999999998</v>
      </c>
      <c r="J111" s="5" t="s">
        <v>38</v>
      </c>
      <c r="K111" s="5" t="s">
        <v>11</v>
      </c>
      <c r="L111" s="5">
        <v>84096</v>
      </c>
      <c r="M111" s="6">
        <v>41662</v>
      </c>
      <c r="N111" s="25">
        <f t="shared" si="13"/>
        <v>1.3914999999999999E-2</v>
      </c>
      <c r="O111" s="18">
        <f>N111*11</f>
        <v>0.15306499999999998</v>
      </c>
      <c r="P111" s="25">
        <f t="shared" si="24"/>
        <v>0.16697999999999999</v>
      </c>
      <c r="Q111" s="25">
        <f t="shared" si="15"/>
        <v>0.16697999999999999</v>
      </c>
      <c r="R111" s="25">
        <f t="shared" si="16"/>
        <v>0.16697999999999999</v>
      </c>
      <c r="S111" s="25">
        <f t="shared" si="17"/>
        <v>0.16697999999999999</v>
      </c>
      <c r="T111" s="25">
        <f t="shared" si="18"/>
        <v>0.16697999999999999</v>
      </c>
      <c r="U111" s="25">
        <f t="shared" si="19"/>
        <v>0.16697999999999999</v>
      </c>
      <c r="V111" s="25">
        <f t="shared" si="20"/>
        <v>6.9574999999999998E-2</v>
      </c>
      <c r="W111" s="20">
        <f t="shared" si="21"/>
        <v>1.2245199999999998</v>
      </c>
      <c r="AI111" s="6"/>
    </row>
    <row r="112" spans="1:35" s="5" customFormat="1" x14ac:dyDescent="0.25">
      <c r="A112" s="5" t="s">
        <v>217</v>
      </c>
      <c r="B112" s="5" t="s">
        <v>7</v>
      </c>
      <c r="C112" s="7"/>
      <c r="D112" s="7">
        <v>745</v>
      </c>
      <c r="E112" s="7">
        <v>745</v>
      </c>
      <c r="F112" s="7">
        <v>3454</v>
      </c>
      <c r="G112" s="5">
        <v>0.75</v>
      </c>
      <c r="H112" s="5">
        <v>0.59599999999999997</v>
      </c>
      <c r="I112" s="8">
        <f t="shared" si="23"/>
        <v>0.59599999999999997</v>
      </c>
      <c r="J112" s="5" t="s">
        <v>38</v>
      </c>
      <c r="K112" s="5" t="s">
        <v>11</v>
      </c>
      <c r="L112" s="5">
        <v>84096</v>
      </c>
      <c r="M112" s="6">
        <v>41662</v>
      </c>
      <c r="N112" s="25">
        <f t="shared" si="13"/>
        <v>1.3708E-2</v>
      </c>
      <c r="O112" s="18">
        <f>N112*11</f>
        <v>0.15078800000000001</v>
      </c>
      <c r="P112" s="25">
        <f t="shared" si="24"/>
        <v>0.164496</v>
      </c>
      <c r="Q112" s="25">
        <f t="shared" si="15"/>
        <v>0.164496</v>
      </c>
      <c r="R112" s="25">
        <f t="shared" si="16"/>
        <v>0.164496</v>
      </c>
      <c r="S112" s="25">
        <f t="shared" si="17"/>
        <v>0.164496</v>
      </c>
      <c r="T112" s="25">
        <f t="shared" si="18"/>
        <v>0.164496</v>
      </c>
      <c r="U112" s="25">
        <f t="shared" si="19"/>
        <v>0.164496</v>
      </c>
      <c r="V112" s="25">
        <f t="shared" si="20"/>
        <v>6.8540000000000004E-2</v>
      </c>
      <c r="W112" s="20">
        <f t="shared" si="21"/>
        <v>1.206304</v>
      </c>
      <c r="AI112" s="6"/>
    </row>
    <row r="113" spans="1:39" s="5" customFormat="1" x14ac:dyDescent="0.25">
      <c r="A113" s="5" t="s">
        <v>222</v>
      </c>
      <c r="B113" s="5" t="s">
        <v>7</v>
      </c>
      <c r="C113" s="7"/>
      <c r="D113" s="7">
        <v>3031.25</v>
      </c>
      <c r="E113" s="7">
        <v>3031.25</v>
      </c>
      <c r="F113" s="7">
        <v>14850</v>
      </c>
      <c r="G113" s="5">
        <v>3</v>
      </c>
      <c r="H113" s="5">
        <v>2.4249999999999998</v>
      </c>
      <c r="I113" s="8">
        <f t="shared" si="23"/>
        <v>2.4249999999999998</v>
      </c>
      <c r="J113" s="5" t="s">
        <v>35</v>
      </c>
      <c r="K113" s="5" t="s">
        <v>11</v>
      </c>
      <c r="L113" s="5">
        <v>84093</v>
      </c>
      <c r="M113" s="6">
        <v>41450</v>
      </c>
      <c r="N113" s="25">
        <f t="shared" si="13"/>
        <v>5.5774999999999998E-2</v>
      </c>
      <c r="O113" s="18">
        <f>N113*18</f>
        <v>1.0039499999999999</v>
      </c>
      <c r="P113" s="25">
        <f t="shared" si="24"/>
        <v>0.66930000000000001</v>
      </c>
      <c r="Q113" s="25">
        <f t="shared" si="15"/>
        <v>0.66930000000000001</v>
      </c>
      <c r="R113" s="25">
        <f t="shared" si="16"/>
        <v>0.66930000000000001</v>
      </c>
      <c r="S113" s="25">
        <f t="shared" si="17"/>
        <v>0.66930000000000001</v>
      </c>
      <c r="T113" s="25">
        <f t="shared" si="18"/>
        <v>0.66930000000000001</v>
      </c>
      <c r="U113" s="25">
        <f t="shared" si="19"/>
        <v>0.66930000000000001</v>
      </c>
      <c r="V113" s="25">
        <f t="shared" si="20"/>
        <v>0.27887499999999998</v>
      </c>
      <c r="W113" s="20">
        <f t="shared" si="21"/>
        <v>5.2986249999999995</v>
      </c>
      <c r="AI113" s="6"/>
      <c r="AM113" s="6"/>
    </row>
    <row r="114" spans="1:39" s="5" customFormat="1" x14ac:dyDescent="0.25">
      <c r="A114" s="5" t="s">
        <v>223</v>
      </c>
      <c r="B114" s="5" t="s">
        <v>7</v>
      </c>
      <c r="C114" s="7"/>
      <c r="D114" s="7">
        <v>1542.5</v>
      </c>
      <c r="E114" s="7">
        <v>1542.5</v>
      </c>
      <c r="F114" s="7">
        <v>4095</v>
      </c>
      <c r="G114" s="5">
        <v>1.53</v>
      </c>
      <c r="H114" s="5">
        <v>1.234</v>
      </c>
      <c r="I114" s="8">
        <f t="shared" si="23"/>
        <v>1.234</v>
      </c>
      <c r="J114" s="5" t="s">
        <v>38</v>
      </c>
      <c r="K114" s="5" t="s">
        <v>11</v>
      </c>
      <c r="L114" s="5">
        <v>84096</v>
      </c>
      <c r="M114" s="6">
        <v>41703</v>
      </c>
      <c r="N114" s="25">
        <f t="shared" si="13"/>
        <v>2.8381999999999998E-2</v>
      </c>
      <c r="O114" s="18">
        <f>N114*9</f>
        <v>0.255438</v>
      </c>
      <c r="P114" s="25">
        <f t="shared" si="24"/>
        <v>0.340584</v>
      </c>
      <c r="Q114" s="25">
        <f t="shared" si="15"/>
        <v>0.340584</v>
      </c>
      <c r="R114" s="25">
        <f t="shared" si="16"/>
        <v>0.340584</v>
      </c>
      <c r="S114" s="25">
        <f t="shared" si="17"/>
        <v>0.340584</v>
      </c>
      <c r="T114" s="25">
        <f t="shared" si="18"/>
        <v>0.340584</v>
      </c>
      <c r="U114" s="25">
        <f t="shared" si="19"/>
        <v>0.340584</v>
      </c>
      <c r="V114" s="25">
        <f t="shared" si="20"/>
        <v>0.14190999999999998</v>
      </c>
      <c r="W114" s="20">
        <f t="shared" si="21"/>
        <v>2.4408520000000005</v>
      </c>
      <c r="AI114" s="6"/>
    </row>
    <row r="115" spans="1:39" s="5" customFormat="1" x14ac:dyDescent="0.25">
      <c r="A115" s="5" t="s">
        <v>227</v>
      </c>
      <c r="B115" s="5" t="s">
        <v>7</v>
      </c>
      <c r="C115" s="7"/>
      <c r="D115" s="7">
        <v>1456.25</v>
      </c>
      <c r="E115" s="7">
        <v>1456.25</v>
      </c>
      <c r="F115" s="7">
        <v>6095</v>
      </c>
      <c r="G115" s="5">
        <v>1.5</v>
      </c>
      <c r="H115" s="5">
        <v>1.165</v>
      </c>
      <c r="I115" s="8">
        <f t="shared" si="23"/>
        <v>1.165</v>
      </c>
      <c r="J115" s="5" t="s">
        <v>38</v>
      </c>
      <c r="K115" s="5" t="s">
        <v>11</v>
      </c>
      <c r="L115" s="5">
        <v>84096</v>
      </c>
      <c r="M115" s="6">
        <v>41682</v>
      </c>
      <c r="N115" s="25">
        <f t="shared" si="13"/>
        <v>2.6794999999999999E-2</v>
      </c>
      <c r="O115" s="18">
        <f>N115*10</f>
        <v>0.26795000000000002</v>
      </c>
      <c r="P115" s="25">
        <f t="shared" si="24"/>
        <v>0.32153999999999999</v>
      </c>
      <c r="Q115" s="25">
        <f t="shared" si="15"/>
        <v>0.32153999999999999</v>
      </c>
      <c r="R115" s="25">
        <f t="shared" si="16"/>
        <v>0.32153999999999999</v>
      </c>
      <c r="S115" s="25">
        <f t="shared" si="17"/>
        <v>0.32153999999999999</v>
      </c>
      <c r="T115" s="25">
        <f t="shared" si="18"/>
        <v>0.32153999999999999</v>
      </c>
      <c r="U115" s="25">
        <f t="shared" si="19"/>
        <v>0.32153999999999999</v>
      </c>
      <c r="V115" s="25">
        <f t="shared" si="20"/>
        <v>0.13397500000000001</v>
      </c>
      <c r="W115" s="20">
        <f t="shared" si="21"/>
        <v>2.3311649999999999</v>
      </c>
      <c r="AI115" s="6"/>
    </row>
    <row r="116" spans="1:39" s="5" customFormat="1" x14ac:dyDescent="0.25">
      <c r="A116" s="5" t="s">
        <v>228</v>
      </c>
      <c r="B116" s="5" t="s">
        <v>7</v>
      </c>
      <c r="C116" s="7"/>
      <c r="D116" s="7">
        <v>5000</v>
      </c>
      <c r="E116" s="7">
        <v>5000</v>
      </c>
      <c r="F116" s="7">
        <v>19857</v>
      </c>
      <c r="G116" s="5">
        <v>6.8849999999999998</v>
      </c>
      <c r="H116" s="5">
        <v>5.9139999999999997</v>
      </c>
      <c r="I116" s="8">
        <f t="shared" si="23"/>
        <v>4</v>
      </c>
      <c r="J116" s="5" t="s">
        <v>204</v>
      </c>
      <c r="K116" s="5" t="s">
        <v>11</v>
      </c>
      <c r="L116" s="5">
        <v>84065</v>
      </c>
      <c r="M116" s="6">
        <v>41576</v>
      </c>
      <c r="N116" s="25">
        <f t="shared" si="13"/>
        <v>9.1999999999999998E-2</v>
      </c>
      <c r="O116" s="18">
        <f>N116*14</f>
        <v>1.288</v>
      </c>
      <c r="P116" s="25">
        <f t="shared" si="24"/>
        <v>1.1040000000000001</v>
      </c>
      <c r="Q116" s="25">
        <f t="shared" si="15"/>
        <v>1.1040000000000001</v>
      </c>
      <c r="R116" s="25">
        <f t="shared" si="16"/>
        <v>1.1040000000000001</v>
      </c>
      <c r="S116" s="25">
        <f t="shared" si="17"/>
        <v>1.1040000000000001</v>
      </c>
      <c r="T116" s="25">
        <f t="shared" si="18"/>
        <v>1.1040000000000001</v>
      </c>
      <c r="U116" s="25">
        <f t="shared" si="19"/>
        <v>1.1040000000000001</v>
      </c>
      <c r="V116" s="25">
        <f t="shared" si="20"/>
        <v>0.45999999999999996</v>
      </c>
      <c r="W116" s="20">
        <f t="shared" si="21"/>
        <v>8.3719999999999999</v>
      </c>
      <c r="AI116" s="6"/>
    </row>
    <row r="117" spans="1:39" s="5" customFormat="1" x14ac:dyDescent="0.25">
      <c r="A117" s="5" t="s">
        <v>241</v>
      </c>
      <c r="B117" s="5" t="s">
        <v>7</v>
      </c>
      <c r="C117" s="7"/>
      <c r="D117" s="7">
        <v>1943.75</v>
      </c>
      <c r="E117" s="7">
        <v>1943.75</v>
      </c>
      <c r="F117" s="7">
        <v>22500</v>
      </c>
      <c r="G117" s="5">
        <v>2.16</v>
      </c>
      <c r="H117" s="5">
        <v>1.5549999999999999</v>
      </c>
      <c r="I117" s="8">
        <f t="shared" si="23"/>
        <v>1.5549999999999999</v>
      </c>
      <c r="J117" s="5" t="s">
        <v>13</v>
      </c>
      <c r="K117" s="5" t="s">
        <v>11</v>
      </c>
      <c r="L117" s="5">
        <v>84101</v>
      </c>
      <c r="M117" s="6">
        <v>41621</v>
      </c>
      <c r="N117" s="25">
        <f t="shared" si="13"/>
        <v>3.5764999999999998E-2</v>
      </c>
      <c r="O117" s="18">
        <f>N117*12</f>
        <v>0.42918000000000001</v>
      </c>
      <c r="P117" s="25">
        <f t="shared" si="24"/>
        <v>0.42918000000000001</v>
      </c>
      <c r="Q117" s="25">
        <f t="shared" si="15"/>
        <v>0.42918000000000001</v>
      </c>
      <c r="R117" s="25">
        <f t="shared" si="16"/>
        <v>0.42918000000000001</v>
      </c>
      <c r="S117" s="25">
        <f t="shared" si="17"/>
        <v>0.42918000000000001</v>
      </c>
      <c r="T117" s="25">
        <f t="shared" si="18"/>
        <v>0.42918000000000001</v>
      </c>
      <c r="U117" s="25">
        <f t="shared" si="19"/>
        <v>0.42918000000000001</v>
      </c>
      <c r="V117" s="25">
        <f t="shared" si="20"/>
        <v>0.17882499999999998</v>
      </c>
      <c r="W117" s="20">
        <f t="shared" si="21"/>
        <v>3.1830850000000002</v>
      </c>
      <c r="AI117" s="6"/>
    </row>
    <row r="118" spans="1:39" s="5" customFormat="1" x14ac:dyDescent="0.25">
      <c r="A118" s="5" t="s">
        <v>190</v>
      </c>
      <c r="B118" s="5" t="s">
        <v>7</v>
      </c>
      <c r="C118" s="7"/>
      <c r="D118" s="7">
        <v>2306.25</v>
      </c>
      <c r="E118" s="7">
        <v>2306.25</v>
      </c>
      <c r="F118" s="7">
        <v>15985</v>
      </c>
      <c r="G118" s="5">
        <v>2.4</v>
      </c>
      <c r="H118" s="5">
        <v>1.845</v>
      </c>
      <c r="I118" s="8">
        <f t="shared" si="23"/>
        <v>1.845</v>
      </c>
      <c r="J118" s="5" t="s">
        <v>13</v>
      </c>
      <c r="K118" s="5" t="s">
        <v>11</v>
      </c>
      <c r="L118" s="5">
        <v>84109</v>
      </c>
      <c r="M118" s="6">
        <v>41500</v>
      </c>
      <c r="N118" s="25">
        <f t="shared" si="13"/>
        <v>4.2435E-2</v>
      </c>
      <c r="O118" s="18">
        <f>N118*16</f>
        <v>0.67896000000000001</v>
      </c>
      <c r="P118" s="25">
        <f t="shared" si="24"/>
        <v>0.50922000000000001</v>
      </c>
      <c r="Q118" s="25">
        <f t="shared" si="15"/>
        <v>0.50922000000000001</v>
      </c>
      <c r="R118" s="25">
        <f t="shared" si="16"/>
        <v>0.50922000000000001</v>
      </c>
      <c r="S118" s="25">
        <f t="shared" si="17"/>
        <v>0.50922000000000001</v>
      </c>
      <c r="T118" s="25">
        <f t="shared" si="18"/>
        <v>0.50922000000000001</v>
      </c>
      <c r="U118" s="25">
        <f t="shared" si="19"/>
        <v>0.50922000000000001</v>
      </c>
      <c r="V118" s="25">
        <f t="shared" si="20"/>
        <v>0.212175</v>
      </c>
      <c r="W118" s="20">
        <f t="shared" si="21"/>
        <v>3.9464550000000003</v>
      </c>
      <c r="AI118" s="6"/>
    </row>
    <row r="119" spans="1:39" s="5" customFormat="1" x14ac:dyDescent="0.25">
      <c r="A119" s="5" t="s">
        <v>244</v>
      </c>
      <c r="B119" s="5" t="s">
        <v>7</v>
      </c>
      <c r="C119" s="7"/>
      <c r="D119" s="7">
        <v>4845</v>
      </c>
      <c r="E119" s="7">
        <v>4845</v>
      </c>
      <c r="F119" s="7">
        <v>27500</v>
      </c>
      <c r="G119" s="5">
        <v>5.46</v>
      </c>
      <c r="H119" s="5">
        <v>4.7590000000000003</v>
      </c>
      <c r="I119" s="8">
        <f t="shared" si="23"/>
        <v>3.8759999999999999</v>
      </c>
      <c r="J119" s="5" t="s">
        <v>126</v>
      </c>
      <c r="K119" s="5" t="s">
        <v>11</v>
      </c>
      <c r="L119" s="5">
        <v>84020</v>
      </c>
      <c r="M119" s="6">
        <v>41689</v>
      </c>
      <c r="N119" s="25">
        <f t="shared" si="13"/>
        <v>8.9147999999999991E-2</v>
      </c>
      <c r="O119" s="18">
        <f>N119*10</f>
        <v>0.89147999999999994</v>
      </c>
      <c r="P119" s="25">
        <f t="shared" si="24"/>
        <v>1.0697759999999998</v>
      </c>
      <c r="Q119" s="25">
        <f t="shared" si="15"/>
        <v>1.0697759999999998</v>
      </c>
      <c r="R119" s="25">
        <f t="shared" si="16"/>
        <v>1.0697759999999998</v>
      </c>
      <c r="S119" s="25">
        <f t="shared" si="17"/>
        <v>1.0697759999999998</v>
      </c>
      <c r="T119" s="25">
        <f t="shared" si="18"/>
        <v>1.0697759999999998</v>
      </c>
      <c r="U119" s="25">
        <f t="shared" si="19"/>
        <v>1.0697759999999998</v>
      </c>
      <c r="V119" s="25">
        <f t="shared" si="20"/>
        <v>0.44573999999999997</v>
      </c>
      <c r="W119" s="20">
        <f t="shared" si="21"/>
        <v>7.7558759999999998</v>
      </c>
      <c r="AI119" s="6"/>
    </row>
    <row r="120" spans="1:39" s="5" customFormat="1" x14ac:dyDescent="0.25">
      <c r="A120" s="5" t="s">
        <v>249</v>
      </c>
      <c r="B120" s="5" t="s">
        <v>7</v>
      </c>
      <c r="C120" s="7"/>
      <c r="D120" s="7">
        <v>5000</v>
      </c>
      <c r="E120" s="7">
        <v>5000</v>
      </c>
      <c r="F120" s="7">
        <v>6025</v>
      </c>
      <c r="G120" s="5">
        <v>5.13</v>
      </c>
      <c r="H120" s="5">
        <v>4.4450000000000003</v>
      </c>
      <c r="I120" s="8">
        <f t="shared" si="23"/>
        <v>4</v>
      </c>
      <c r="J120" s="5" t="s">
        <v>79</v>
      </c>
      <c r="K120" s="5" t="s">
        <v>21</v>
      </c>
      <c r="L120" s="5">
        <v>84074</v>
      </c>
      <c r="M120" s="6">
        <v>41694</v>
      </c>
      <c r="N120" s="25">
        <f t="shared" si="13"/>
        <v>9.1999999999999998E-2</v>
      </c>
      <c r="O120" s="18">
        <f>N120*10</f>
        <v>0.91999999999999993</v>
      </c>
      <c r="P120" s="25">
        <f t="shared" si="24"/>
        <v>1.1040000000000001</v>
      </c>
      <c r="Q120" s="25">
        <f t="shared" si="15"/>
        <v>1.1040000000000001</v>
      </c>
      <c r="R120" s="25">
        <f t="shared" si="16"/>
        <v>1.1040000000000001</v>
      </c>
      <c r="S120" s="25">
        <f t="shared" si="17"/>
        <v>1.1040000000000001</v>
      </c>
      <c r="T120" s="25">
        <f t="shared" si="18"/>
        <v>1.1040000000000001</v>
      </c>
      <c r="U120" s="25">
        <f t="shared" si="19"/>
        <v>1.1040000000000001</v>
      </c>
      <c r="V120" s="25">
        <f t="shared" si="20"/>
        <v>0.45999999999999996</v>
      </c>
      <c r="W120" s="20">
        <f t="shared" si="21"/>
        <v>8.0040000000000013</v>
      </c>
      <c r="AI120" s="6"/>
    </row>
    <row r="121" spans="1:39" s="5" customFormat="1" x14ac:dyDescent="0.25">
      <c r="A121" s="5" t="s">
        <v>248</v>
      </c>
      <c r="B121" s="5" t="s">
        <v>7</v>
      </c>
      <c r="C121" s="7"/>
      <c r="D121" s="7">
        <v>4248.75</v>
      </c>
      <c r="E121" s="7">
        <v>4248.75</v>
      </c>
      <c r="F121" s="7">
        <v>10438.780000000001</v>
      </c>
      <c r="G121" s="5">
        <v>3.91</v>
      </c>
      <c r="H121" s="5">
        <v>3.399</v>
      </c>
      <c r="I121" s="8">
        <f t="shared" si="23"/>
        <v>3.399</v>
      </c>
      <c r="J121" s="5" t="s">
        <v>13</v>
      </c>
      <c r="K121" s="5" t="s">
        <v>11</v>
      </c>
      <c r="L121" s="5">
        <v>84105</v>
      </c>
      <c r="M121" s="6">
        <v>41664</v>
      </c>
      <c r="N121" s="25">
        <f t="shared" si="13"/>
        <v>7.8176999999999996E-2</v>
      </c>
      <c r="O121" s="18">
        <f>N121*11</f>
        <v>0.85994700000000002</v>
      </c>
      <c r="P121" s="25">
        <f t="shared" si="24"/>
        <v>0.93812399999999996</v>
      </c>
      <c r="Q121" s="25">
        <f t="shared" si="15"/>
        <v>0.93812399999999996</v>
      </c>
      <c r="R121" s="25">
        <f t="shared" si="16"/>
        <v>0.93812399999999996</v>
      </c>
      <c r="S121" s="25">
        <f t="shared" si="17"/>
        <v>0.93812399999999996</v>
      </c>
      <c r="T121" s="25">
        <f t="shared" si="18"/>
        <v>0.93812399999999996</v>
      </c>
      <c r="U121" s="25">
        <f t="shared" si="19"/>
        <v>0.93812399999999996</v>
      </c>
      <c r="V121" s="25">
        <f t="shared" si="20"/>
        <v>0.39088499999999998</v>
      </c>
      <c r="W121" s="20">
        <f t="shared" si="21"/>
        <v>6.8795760000000001</v>
      </c>
      <c r="AI121" s="6"/>
    </row>
    <row r="122" spans="1:39" s="5" customFormat="1" x14ac:dyDescent="0.25">
      <c r="A122" s="5" t="s">
        <v>251</v>
      </c>
      <c r="B122" s="5" t="s">
        <v>7</v>
      </c>
      <c r="C122" s="7"/>
      <c r="D122" s="7">
        <v>5000</v>
      </c>
      <c r="E122" s="7">
        <v>5000</v>
      </c>
      <c r="F122" s="7">
        <v>32309.61</v>
      </c>
      <c r="G122" s="5">
        <v>6.8849999999999998</v>
      </c>
      <c r="H122" s="5">
        <v>5.7549999999999999</v>
      </c>
      <c r="I122" s="8">
        <f t="shared" si="23"/>
        <v>4</v>
      </c>
      <c r="J122" s="5" t="s">
        <v>13</v>
      </c>
      <c r="K122" s="5" t="s">
        <v>11</v>
      </c>
      <c r="L122" s="5">
        <v>84103</v>
      </c>
      <c r="M122" s="6">
        <v>41467</v>
      </c>
      <c r="N122" s="25">
        <f t="shared" si="13"/>
        <v>9.1999999999999998E-2</v>
      </c>
      <c r="O122" s="18">
        <f>N122*17</f>
        <v>1.5640000000000001</v>
      </c>
      <c r="P122" s="25">
        <f t="shared" si="24"/>
        <v>1.1040000000000001</v>
      </c>
      <c r="Q122" s="25">
        <f t="shared" si="15"/>
        <v>1.1040000000000001</v>
      </c>
      <c r="R122" s="25">
        <f t="shared" si="16"/>
        <v>1.1040000000000001</v>
      </c>
      <c r="S122" s="25">
        <f t="shared" si="17"/>
        <v>1.1040000000000001</v>
      </c>
      <c r="T122" s="25">
        <f t="shared" si="18"/>
        <v>1.1040000000000001</v>
      </c>
      <c r="U122" s="25">
        <f t="shared" si="19"/>
        <v>1.1040000000000001</v>
      </c>
      <c r="V122" s="25">
        <f t="shared" si="20"/>
        <v>0.45999999999999996</v>
      </c>
      <c r="W122" s="20">
        <f t="shared" si="21"/>
        <v>8.6479999999999997</v>
      </c>
      <c r="AI122" s="6"/>
    </row>
    <row r="123" spans="1:39" s="5" customFormat="1" x14ac:dyDescent="0.25">
      <c r="A123" s="5" t="s">
        <v>214</v>
      </c>
      <c r="B123" s="5" t="s">
        <v>7</v>
      </c>
      <c r="C123" s="7"/>
      <c r="D123" s="7">
        <v>4868.75</v>
      </c>
      <c r="E123" s="7">
        <v>4868.75</v>
      </c>
      <c r="F123" s="7">
        <v>17282.28</v>
      </c>
      <c r="G123" s="5">
        <v>5.0350000000000001</v>
      </c>
      <c r="H123" s="5">
        <v>3.895</v>
      </c>
      <c r="I123" s="8">
        <f t="shared" si="23"/>
        <v>3.895</v>
      </c>
      <c r="J123" s="5" t="s">
        <v>81</v>
      </c>
      <c r="K123" s="5" t="s">
        <v>82</v>
      </c>
      <c r="L123" s="5">
        <v>84335</v>
      </c>
      <c r="M123" s="6">
        <v>41663</v>
      </c>
      <c r="N123" s="25">
        <f t="shared" si="13"/>
        <v>8.9584999999999998E-2</v>
      </c>
      <c r="O123" s="18">
        <f>N123*11</f>
        <v>0.98543499999999995</v>
      </c>
      <c r="P123" s="25">
        <f t="shared" si="24"/>
        <v>1.0750199999999999</v>
      </c>
      <c r="Q123" s="25">
        <f t="shared" si="15"/>
        <v>1.0750199999999999</v>
      </c>
      <c r="R123" s="25">
        <f t="shared" si="16"/>
        <v>1.0750199999999999</v>
      </c>
      <c r="S123" s="25">
        <f t="shared" si="17"/>
        <v>1.0750199999999999</v>
      </c>
      <c r="T123" s="25">
        <f t="shared" si="18"/>
        <v>1.0750199999999999</v>
      </c>
      <c r="U123" s="25">
        <f t="shared" si="19"/>
        <v>1.0750199999999999</v>
      </c>
      <c r="V123" s="25">
        <f t="shared" si="20"/>
        <v>0.44792500000000002</v>
      </c>
      <c r="W123" s="20">
        <f t="shared" si="21"/>
        <v>7.8834800000000005</v>
      </c>
      <c r="AI123" s="6"/>
    </row>
    <row r="124" spans="1:39" s="5" customFormat="1" x14ac:dyDescent="0.25">
      <c r="A124" s="5" t="s">
        <v>256</v>
      </c>
      <c r="B124" s="5" t="s">
        <v>7</v>
      </c>
      <c r="C124" s="7"/>
      <c r="D124" s="7">
        <v>3568.75</v>
      </c>
      <c r="E124" s="7">
        <v>3568.75</v>
      </c>
      <c r="F124" s="7">
        <v>7778.51</v>
      </c>
      <c r="G124" s="5">
        <v>3.6</v>
      </c>
      <c r="H124" s="5">
        <v>3.032</v>
      </c>
      <c r="I124" s="8">
        <f t="shared" si="23"/>
        <v>2.855</v>
      </c>
      <c r="J124" s="5" t="s">
        <v>13</v>
      </c>
      <c r="K124" s="5" t="s">
        <v>11</v>
      </c>
      <c r="L124" s="5">
        <v>84104</v>
      </c>
      <c r="M124" s="6">
        <v>41750</v>
      </c>
      <c r="N124" s="25">
        <f t="shared" si="13"/>
        <v>6.5665000000000001E-2</v>
      </c>
      <c r="O124" s="18">
        <f>N124*8</f>
        <v>0.52532000000000001</v>
      </c>
      <c r="P124" s="25">
        <f t="shared" si="24"/>
        <v>0.78798000000000001</v>
      </c>
      <c r="Q124" s="25">
        <f t="shared" si="15"/>
        <v>0.78798000000000001</v>
      </c>
      <c r="R124" s="25">
        <f t="shared" si="16"/>
        <v>0.78798000000000001</v>
      </c>
      <c r="S124" s="25">
        <f t="shared" si="17"/>
        <v>0.78798000000000001</v>
      </c>
      <c r="T124" s="25">
        <f t="shared" si="18"/>
        <v>0.78798000000000001</v>
      </c>
      <c r="U124" s="25">
        <f t="shared" si="19"/>
        <v>0.78798000000000001</v>
      </c>
      <c r="V124" s="25">
        <f t="shared" si="20"/>
        <v>0.32832499999999998</v>
      </c>
      <c r="W124" s="20">
        <f t="shared" si="21"/>
        <v>5.581525000000001</v>
      </c>
      <c r="AI124" s="6"/>
    </row>
    <row r="125" spans="1:39" s="5" customFormat="1" x14ac:dyDescent="0.25">
      <c r="A125" s="5" t="s">
        <v>252</v>
      </c>
      <c r="B125" s="5" t="s">
        <v>7</v>
      </c>
      <c r="C125" s="7"/>
      <c r="D125" s="7">
        <v>5000</v>
      </c>
      <c r="E125" s="7">
        <v>5000</v>
      </c>
      <c r="F125" s="7">
        <v>11973.1</v>
      </c>
      <c r="G125" s="5">
        <v>6</v>
      </c>
      <c r="H125" s="5">
        <v>5.306</v>
      </c>
      <c r="I125" s="8">
        <f t="shared" si="23"/>
        <v>4</v>
      </c>
      <c r="J125" s="5" t="s">
        <v>20</v>
      </c>
      <c r="K125" s="5" t="s">
        <v>21</v>
      </c>
      <c r="L125" s="5">
        <v>84074</v>
      </c>
      <c r="M125" s="6">
        <v>41467</v>
      </c>
      <c r="N125" s="25">
        <f t="shared" si="13"/>
        <v>9.1999999999999998E-2</v>
      </c>
      <c r="O125" s="18">
        <f>N125*17</f>
        <v>1.5640000000000001</v>
      </c>
      <c r="P125" s="25">
        <f t="shared" si="24"/>
        <v>1.1040000000000001</v>
      </c>
      <c r="Q125" s="25">
        <f t="shared" si="15"/>
        <v>1.1040000000000001</v>
      </c>
      <c r="R125" s="25">
        <f t="shared" si="16"/>
        <v>1.1040000000000001</v>
      </c>
      <c r="S125" s="25">
        <f t="shared" si="17"/>
        <v>1.1040000000000001</v>
      </c>
      <c r="T125" s="25">
        <f t="shared" si="18"/>
        <v>1.1040000000000001</v>
      </c>
      <c r="U125" s="25">
        <f t="shared" si="19"/>
        <v>1.1040000000000001</v>
      </c>
      <c r="V125" s="25">
        <f t="shared" si="20"/>
        <v>0.45999999999999996</v>
      </c>
      <c r="W125" s="20">
        <f t="shared" si="21"/>
        <v>8.6479999999999997</v>
      </c>
      <c r="AI125" s="6"/>
    </row>
    <row r="126" spans="1:39" s="5" customFormat="1" x14ac:dyDescent="0.25">
      <c r="A126" s="5" t="s">
        <v>258</v>
      </c>
      <c r="B126" s="5" t="s">
        <v>7</v>
      </c>
      <c r="C126" s="7"/>
      <c r="D126" s="7">
        <v>5000</v>
      </c>
      <c r="E126" s="7">
        <v>5000</v>
      </c>
      <c r="F126" s="7">
        <v>26100</v>
      </c>
      <c r="G126" s="5">
        <v>6.375</v>
      </c>
      <c r="H126" s="5">
        <v>5.2160000000000002</v>
      </c>
      <c r="I126" s="8">
        <f t="shared" si="23"/>
        <v>4</v>
      </c>
      <c r="J126" s="5" t="s">
        <v>67</v>
      </c>
      <c r="K126" s="5" t="s">
        <v>11</v>
      </c>
      <c r="L126" s="5">
        <v>84095</v>
      </c>
      <c r="M126" s="6">
        <v>41689</v>
      </c>
      <c r="N126" s="25">
        <f t="shared" si="13"/>
        <v>9.1999999999999998E-2</v>
      </c>
      <c r="O126" s="18">
        <f>N126*10</f>
        <v>0.91999999999999993</v>
      </c>
      <c r="P126" s="25">
        <f t="shared" si="24"/>
        <v>1.1040000000000001</v>
      </c>
      <c r="Q126" s="25">
        <f t="shared" si="15"/>
        <v>1.1040000000000001</v>
      </c>
      <c r="R126" s="25">
        <f t="shared" si="16"/>
        <v>1.1040000000000001</v>
      </c>
      <c r="S126" s="25">
        <f t="shared" si="17"/>
        <v>1.1040000000000001</v>
      </c>
      <c r="T126" s="25">
        <f t="shared" si="18"/>
        <v>1.1040000000000001</v>
      </c>
      <c r="U126" s="25">
        <f t="shared" si="19"/>
        <v>1.1040000000000001</v>
      </c>
      <c r="V126" s="25">
        <f t="shared" si="20"/>
        <v>0.45999999999999996</v>
      </c>
      <c r="W126" s="20">
        <f t="shared" si="21"/>
        <v>8.0040000000000013</v>
      </c>
      <c r="AI126" s="6"/>
    </row>
    <row r="127" spans="1:39" s="5" customFormat="1" x14ac:dyDescent="0.25">
      <c r="A127" s="5" t="s">
        <v>262</v>
      </c>
      <c r="B127" s="5" t="s">
        <v>7</v>
      </c>
      <c r="C127" s="7"/>
      <c r="D127" s="7">
        <v>5000</v>
      </c>
      <c r="E127" s="7">
        <v>5000</v>
      </c>
      <c r="F127" s="7">
        <v>30843.05</v>
      </c>
      <c r="G127" s="5">
        <v>8.82</v>
      </c>
      <c r="H127" s="5">
        <v>7.7060000000000004</v>
      </c>
      <c r="I127" s="8">
        <f t="shared" si="23"/>
        <v>4</v>
      </c>
      <c r="J127" s="5" t="s">
        <v>30</v>
      </c>
      <c r="K127" s="5" t="s">
        <v>31</v>
      </c>
      <c r="L127" s="5">
        <v>84060</v>
      </c>
      <c r="M127" s="6">
        <v>41663</v>
      </c>
      <c r="N127" s="25">
        <f t="shared" si="13"/>
        <v>9.1999999999999998E-2</v>
      </c>
      <c r="O127" s="18">
        <f>N127*11</f>
        <v>1.012</v>
      </c>
      <c r="P127" s="25">
        <f t="shared" si="24"/>
        <v>1.1040000000000001</v>
      </c>
      <c r="Q127" s="25">
        <f t="shared" si="15"/>
        <v>1.1040000000000001</v>
      </c>
      <c r="R127" s="25">
        <f t="shared" si="16"/>
        <v>1.1040000000000001</v>
      </c>
      <c r="S127" s="25">
        <f t="shared" si="17"/>
        <v>1.1040000000000001</v>
      </c>
      <c r="T127" s="25">
        <f t="shared" si="18"/>
        <v>1.1040000000000001</v>
      </c>
      <c r="U127" s="25">
        <f t="shared" si="19"/>
        <v>1.1040000000000001</v>
      </c>
      <c r="V127" s="25">
        <f t="shared" si="20"/>
        <v>0.45999999999999996</v>
      </c>
      <c r="W127" s="20">
        <f t="shared" si="21"/>
        <v>8.0960000000000001</v>
      </c>
      <c r="AI127" s="6"/>
    </row>
    <row r="128" spans="1:39" s="5" customFormat="1" x14ac:dyDescent="0.25">
      <c r="A128" s="5" t="s">
        <v>260</v>
      </c>
      <c r="B128" s="5" t="s">
        <v>7</v>
      </c>
      <c r="C128" s="7"/>
      <c r="D128" s="7">
        <v>3642.5</v>
      </c>
      <c r="E128" s="7">
        <v>3642.5</v>
      </c>
      <c r="F128" s="7">
        <v>10450</v>
      </c>
      <c r="G128" s="5">
        <v>4.08</v>
      </c>
      <c r="H128" s="5">
        <v>2.9140000000000001</v>
      </c>
      <c r="I128" s="8">
        <f t="shared" si="23"/>
        <v>2.9140000000000001</v>
      </c>
      <c r="J128" s="5" t="s">
        <v>171</v>
      </c>
      <c r="K128" s="5" t="s">
        <v>66</v>
      </c>
      <c r="L128" s="5">
        <v>84041</v>
      </c>
      <c r="M128" s="6">
        <v>41480</v>
      </c>
      <c r="N128" s="25">
        <f t="shared" si="13"/>
        <v>6.7021999999999998E-2</v>
      </c>
      <c r="O128" s="18">
        <f>N128*17</f>
        <v>1.1393739999999999</v>
      </c>
      <c r="P128" s="25">
        <f t="shared" si="24"/>
        <v>0.80426399999999998</v>
      </c>
      <c r="Q128" s="25">
        <f t="shared" si="15"/>
        <v>0.80426399999999998</v>
      </c>
      <c r="R128" s="25">
        <f t="shared" si="16"/>
        <v>0.80426399999999998</v>
      </c>
      <c r="S128" s="25">
        <f t="shared" si="17"/>
        <v>0.80426399999999998</v>
      </c>
      <c r="T128" s="25">
        <f t="shared" si="18"/>
        <v>0.80426399999999998</v>
      </c>
      <c r="U128" s="25">
        <f t="shared" si="19"/>
        <v>0.80426399999999998</v>
      </c>
      <c r="V128" s="25">
        <f t="shared" si="20"/>
        <v>0.33511000000000002</v>
      </c>
      <c r="W128" s="20">
        <f t="shared" si="21"/>
        <v>6.3000679999999996</v>
      </c>
      <c r="AI128" s="6"/>
    </row>
    <row r="129" spans="1:35" s="5" customFormat="1" x14ac:dyDescent="0.25">
      <c r="A129" s="5" t="s">
        <v>268</v>
      </c>
      <c r="B129" s="5" t="s">
        <v>7</v>
      </c>
      <c r="C129" s="7"/>
      <c r="D129" s="7">
        <v>5000</v>
      </c>
      <c r="E129" s="7">
        <v>5000</v>
      </c>
      <c r="F129" s="7">
        <v>55514.23</v>
      </c>
      <c r="G129" s="5">
        <v>12</v>
      </c>
      <c r="H129" s="5">
        <v>10.481999999999999</v>
      </c>
      <c r="I129" s="8">
        <f t="shared" si="23"/>
        <v>4</v>
      </c>
      <c r="J129" s="5" t="s">
        <v>269</v>
      </c>
      <c r="K129" s="5" t="s">
        <v>66</v>
      </c>
      <c r="L129" s="5">
        <v>84037</v>
      </c>
      <c r="M129" s="6">
        <v>41703</v>
      </c>
      <c r="N129" s="25">
        <f t="shared" si="13"/>
        <v>9.1999999999999998E-2</v>
      </c>
      <c r="O129" s="18">
        <f>N129*9</f>
        <v>0.82799999999999996</v>
      </c>
      <c r="P129" s="25">
        <f t="shared" si="24"/>
        <v>1.1040000000000001</v>
      </c>
      <c r="Q129" s="25">
        <f t="shared" si="15"/>
        <v>1.1040000000000001</v>
      </c>
      <c r="R129" s="25">
        <f t="shared" si="16"/>
        <v>1.1040000000000001</v>
      </c>
      <c r="S129" s="25">
        <f t="shared" si="17"/>
        <v>1.1040000000000001</v>
      </c>
      <c r="T129" s="25">
        <f t="shared" si="18"/>
        <v>1.1040000000000001</v>
      </c>
      <c r="U129" s="25">
        <f t="shared" si="19"/>
        <v>1.1040000000000001</v>
      </c>
      <c r="V129" s="25">
        <f t="shared" si="20"/>
        <v>0.45999999999999996</v>
      </c>
      <c r="W129" s="20">
        <f t="shared" si="21"/>
        <v>7.9120000000000008</v>
      </c>
      <c r="AI129" s="6"/>
    </row>
    <row r="130" spans="1:35" s="5" customFormat="1" x14ac:dyDescent="0.25">
      <c r="A130" s="5" t="s">
        <v>270</v>
      </c>
      <c r="B130" s="5" t="s">
        <v>7</v>
      </c>
      <c r="C130" s="7"/>
      <c r="D130" s="7">
        <v>5000</v>
      </c>
      <c r="E130" s="7">
        <v>5000</v>
      </c>
      <c r="F130" s="7">
        <v>54060</v>
      </c>
      <c r="G130" s="5">
        <v>9.01</v>
      </c>
      <c r="H130" s="5">
        <v>7.266</v>
      </c>
      <c r="I130" s="8">
        <f t="shared" si="23"/>
        <v>4</v>
      </c>
      <c r="J130" s="5" t="s">
        <v>271</v>
      </c>
      <c r="K130" s="5" t="s">
        <v>51</v>
      </c>
      <c r="L130" s="5">
        <v>84404</v>
      </c>
      <c r="M130" s="6">
        <v>41746</v>
      </c>
      <c r="N130" s="25">
        <f t="shared" ref="N130:N193" si="25">I130*0.023</f>
        <v>9.1999999999999998E-2</v>
      </c>
      <c r="O130" s="18">
        <f>N130*8</f>
        <v>0.73599999999999999</v>
      </c>
      <c r="P130" s="25">
        <f t="shared" ref="P130:P160" si="26">N130*12</f>
        <v>1.1040000000000001</v>
      </c>
      <c r="Q130" s="25">
        <f t="shared" si="15"/>
        <v>1.1040000000000001</v>
      </c>
      <c r="R130" s="25">
        <f t="shared" si="16"/>
        <v>1.1040000000000001</v>
      </c>
      <c r="S130" s="25">
        <f t="shared" si="17"/>
        <v>1.1040000000000001</v>
      </c>
      <c r="T130" s="25">
        <f t="shared" si="18"/>
        <v>1.1040000000000001</v>
      </c>
      <c r="U130" s="25">
        <f t="shared" si="19"/>
        <v>1.1040000000000001</v>
      </c>
      <c r="V130" s="25">
        <f t="shared" si="20"/>
        <v>0.45999999999999996</v>
      </c>
      <c r="W130" s="20">
        <f t="shared" si="21"/>
        <v>7.82</v>
      </c>
      <c r="AI130" s="6"/>
    </row>
    <row r="131" spans="1:35" s="5" customFormat="1" x14ac:dyDescent="0.25">
      <c r="A131" s="5" t="s">
        <v>275</v>
      </c>
      <c r="B131" s="5" t="s">
        <v>7</v>
      </c>
      <c r="C131" s="7"/>
      <c r="D131" s="7">
        <v>5000</v>
      </c>
      <c r="E131" s="7">
        <v>5000</v>
      </c>
      <c r="F131" s="7">
        <v>16529.5</v>
      </c>
      <c r="G131" s="5">
        <v>6</v>
      </c>
      <c r="H131" s="5">
        <v>5.2489999999999997</v>
      </c>
      <c r="I131" s="8">
        <f t="shared" si="23"/>
        <v>4</v>
      </c>
      <c r="J131" s="5" t="s">
        <v>67</v>
      </c>
      <c r="K131" s="5" t="s">
        <v>11</v>
      </c>
      <c r="L131" s="5">
        <v>84095</v>
      </c>
      <c r="M131" s="6">
        <v>41664</v>
      </c>
      <c r="N131" s="25">
        <f t="shared" si="25"/>
        <v>9.1999999999999998E-2</v>
      </c>
      <c r="O131" s="18">
        <f>N131*11</f>
        <v>1.012</v>
      </c>
      <c r="P131" s="25">
        <f t="shared" si="26"/>
        <v>1.1040000000000001</v>
      </c>
      <c r="Q131" s="25">
        <f t="shared" ref="Q131:Q194" si="27">N131*12</f>
        <v>1.1040000000000001</v>
      </c>
      <c r="R131" s="25">
        <f t="shared" ref="R131:R194" si="28">N131*12</f>
        <v>1.1040000000000001</v>
      </c>
      <c r="S131" s="25">
        <f t="shared" ref="S131:S194" si="29">N131*12</f>
        <v>1.1040000000000001</v>
      </c>
      <c r="T131" s="25">
        <f t="shared" ref="T131:T194" si="30">N131*12</f>
        <v>1.1040000000000001</v>
      </c>
      <c r="U131" s="25">
        <f t="shared" ref="U131:U194" si="31">N131*12</f>
        <v>1.1040000000000001</v>
      </c>
      <c r="V131" s="25">
        <f t="shared" ref="V131:V194" si="32">N131*5</f>
        <v>0.45999999999999996</v>
      </c>
      <c r="W131" s="20">
        <f t="shared" ref="W131:W194" si="33">SUM(O131:V131)</f>
        <v>8.0960000000000001</v>
      </c>
      <c r="AI131" s="6"/>
    </row>
    <row r="132" spans="1:35" s="5" customFormat="1" x14ac:dyDescent="0.25">
      <c r="A132" s="5" t="s">
        <v>8</v>
      </c>
      <c r="B132" s="5" t="s">
        <v>9</v>
      </c>
      <c r="C132" s="7"/>
      <c r="D132" s="7">
        <v>17959</v>
      </c>
      <c r="E132" s="7">
        <v>17959</v>
      </c>
      <c r="F132" s="7">
        <v>72380</v>
      </c>
      <c r="G132" s="5">
        <v>22</v>
      </c>
      <c r="H132" s="5">
        <v>17.959</v>
      </c>
      <c r="I132" s="8">
        <f t="shared" ref="I132:I163" si="34">(D132/1)/1000</f>
        <v>17.959</v>
      </c>
      <c r="J132" s="5" t="s">
        <v>10</v>
      </c>
      <c r="K132" s="5" t="s">
        <v>11</v>
      </c>
      <c r="L132" s="5">
        <v>84119</v>
      </c>
      <c r="M132" s="6">
        <v>41529</v>
      </c>
      <c r="N132" s="25">
        <f t="shared" si="25"/>
        <v>0.41305700000000001</v>
      </c>
      <c r="O132" s="18">
        <f>N132*15</f>
        <v>6.1958549999999999</v>
      </c>
      <c r="P132" s="25">
        <f t="shared" si="26"/>
        <v>4.9566840000000001</v>
      </c>
      <c r="Q132" s="25">
        <f t="shared" si="27"/>
        <v>4.9566840000000001</v>
      </c>
      <c r="R132" s="25">
        <f t="shared" si="28"/>
        <v>4.9566840000000001</v>
      </c>
      <c r="S132" s="25">
        <f t="shared" si="29"/>
        <v>4.9566840000000001</v>
      </c>
      <c r="T132" s="25">
        <f t="shared" si="30"/>
        <v>4.9566840000000001</v>
      </c>
      <c r="U132" s="25">
        <f t="shared" si="31"/>
        <v>4.9566840000000001</v>
      </c>
      <c r="V132" s="25">
        <f t="shared" si="32"/>
        <v>2.0652850000000003</v>
      </c>
      <c r="W132" s="20">
        <f t="shared" si="33"/>
        <v>38.001244</v>
      </c>
      <c r="AI132" s="6"/>
    </row>
    <row r="133" spans="1:35" s="5" customFormat="1" x14ac:dyDescent="0.25">
      <c r="A133" s="5" t="s">
        <v>14</v>
      </c>
      <c r="B133" s="5" t="s">
        <v>9</v>
      </c>
      <c r="C133" s="7"/>
      <c r="D133" s="7">
        <v>2770</v>
      </c>
      <c r="E133" s="7">
        <v>2770</v>
      </c>
      <c r="F133" s="7">
        <v>15537.96</v>
      </c>
      <c r="G133" s="5">
        <v>4.5780000000000003</v>
      </c>
      <c r="H133" s="5">
        <v>4.024</v>
      </c>
      <c r="I133" s="8">
        <f t="shared" si="34"/>
        <v>2.77</v>
      </c>
      <c r="J133" s="5" t="s">
        <v>13</v>
      </c>
      <c r="K133" s="5" t="s">
        <v>11</v>
      </c>
      <c r="L133" s="5">
        <v>84115</v>
      </c>
      <c r="M133" s="6">
        <v>41467</v>
      </c>
      <c r="N133" s="25">
        <f t="shared" si="25"/>
        <v>6.3710000000000003E-2</v>
      </c>
      <c r="O133" s="18">
        <f>N133*17</f>
        <v>1.08307</v>
      </c>
      <c r="P133" s="25">
        <f t="shared" si="26"/>
        <v>0.76452000000000009</v>
      </c>
      <c r="Q133" s="25">
        <f t="shared" si="27"/>
        <v>0.76452000000000009</v>
      </c>
      <c r="R133" s="25">
        <f t="shared" si="28"/>
        <v>0.76452000000000009</v>
      </c>
      <c r="S133" s="25">
        <f t="shared" si="29"/>
        <v>0.76452000000000009</v>
      </c>
      <c r="T133" s="25">
        <f t="shared" si="30"/>
        <v>0.76452000000000009</v>
      </c>
      <c r="U133" s="25">
        <f t="shared" si="31"/>
        <v>0.76452000000000009</v>
      </c>
      <c r="V133" s="25">
        <f t="shared" si="32"/>
        <v>0.31855</v>
      </c>
      <c r="W133" s="20">
        <f t="shared" si="33"/>
        <v>5.9887400000000008</v>
      </c>
      <c r="AI133" s="6"/>
    </row>
    <row r="134" spans="1:35" s="5" customFormat="1" x14ac:dyDescent="0.25">
      <c r="A134" s="5" t="s">
        <v>19</v>
      </c>
      <c r="B134" s="5" t="s">
        <v>9</v>
      </c>
      <c r="C134" s="7"/>
      <c r="D134" s="7">
        <v>19749</v>
      </c>
      <c r="E134" s="7">
        <v>19749</v>
      </c>
      <c r="F134" s="7">
        <v>32525</v>
      </c>
      <c r="G134" s="5">
        <v>22.8</v>
      </c>
      <c r="H134" s="5">
        <v>19.748999999999999</v>
      </c>
      <c r="I134" s="8">
        <f t="shared" si="34"/>
        <v>19.748999999999999</v>
      </c>
      <c r="J134" s="5" t="s">
        <v>20</v>
      </c>
      <c r="K134" s="5" t="s">
        <v>21</v>
      </c>
      <c r="L134" s="5">
        <v>84074</v>
      </c>
      <c r="M134" s="6">
        <v>41694</v>
      </c>
      <c r="N134" s="25">
        <f t="shared" si="25"/>
        <v>0.45422699999999999</v>
      </c>
      <c r="O134" s="18">
        <f>N134*10</f>
        <v>4.5422700000000003</v>
      </c>
      <c r="P134" s="25">
        <f t="shared" si="26"/>
        <v>5.4507240000000001</v>
      </c>
      <c r="Q134" s="25">
        <f t="shared" si="27"/>
        <v>5.4507240000000001</v>
      </c>
      <c r="R134" s="25">
        <f t="shared" si="28"/>
        <v>5.4507240000000001</v>
      </c>
      <c r="S134" s="25">
        <f t="shared" si="29"/>
        <v>5.4507240000000001</v>
      </c>
      <c r="T134" s="25">
        <f t="shared" si="30"/>
        <v>5.4507240000000001</v>
      </c>
      <c r="U134" s="25">
        <f t="shared" si="31"/>
        <v>5.4507240000000001</v>
      </c>
      <c r="V134" s="25">
        <f t="shared" si="32"/>
        <v>2.2711350000000001</v>
      </c>
      <c r="W134" s="20">
        <f t="shared" si="33"/>
        <v>39.517749000000002</v>
      </c>
      <c r="AI134" s="6"/>
    </row>
    <row r="135" spans="1:35" s="5" customFormat="1" x14ac:dyDescent="0.25">
      <c r="A135" s="5" t="s">
        <v>25</v>
      </c>
      <c r="B135" s="5" t="s">
        <v>9</v>
      </c>
      <c r="C135" s="7"/>
      <c r="D135" s="7">
        <v>15442</v>
      </c>
      <c r="E135" s="7">
        <v>15442</v>
      </c>
      <c r="F135" s="7">
        <v>79800</v>
      </c>
      <c r="G135" s="5">
        <v>19</v>
      </c>
      <c r="H135" s="5">
        <v>15.442</v>
      </c>
      <c r="I135" s="8">
        <f t="shared" si="34"/>
        <v>15.442</v>
      </c>
      <c r="J135" s="5" t="s">
        <v>23</v>
      </c>
      <c r="K135" s="5" t="s">
        <v>24</v>
      </c>
      <c r="L135" s="5">
        <v>84720</v>
      </c>
      <c r="M135" s="6">
        <v>41508</v>
      </c>
      <c r="N135" s="25">
        <f t="shared" si="25"/>
        <v>0.35516599999999998</v>
      </c>
      <c r="O135" s="18">
        <f>N135*16</f>
        <v>5.6826559999999997</v>
      </c>
      <c r="P135" s="25">
        <f t="shared" si="26"/>
        <v>4.2619919999999993</v>
      </c>
      <c r="Q135" s="25">
        <f t="shared" si="27"/>
        <v>4.2619919999999993</v>
      </c>
      <c r="R135" s="25">
        <f t="shared" si="28"/>
        <v>4.2619919999999993</v>
      </c>
      <c r="S135" s="25">
        <f t="shared" si="29"/>
        <v>4.2619919999999993</v>
      </c>
      <c r="T135" s="25">
        <f t="shared" si="30"/>
        <v>4.2619919999999993</v>
      </c>
      <c r="U135" s="25">
        <f t="shared" si="31"/>
        <v>4.2619919999999993</v>
      </c>
      <c r="V135" s="25">
        <f t="shared" si="32"/>
        <v>1.77583</v>
      </c>
      <c r="W135" s="20">
        <f t="shared" si="33"/>
        <v>33.030437999999997</v>
      </c>
      <c r="AI135" s="6"/>
    </row>
    <row r="136" spans="1:35" s="5" customFormat="1" x14ac:dyDescent="0.25">
      <c r="A136" s="5" t="s">
        <v>26</v>
      </c>
      <c r="B136" s="5" t="s">
        <v>9</v>
      </c>
      <c r="C136" s="7"/>
      <c r="D136" s="7">
        <v>25000</v>
      </c>
      <c r="E136" s="7">
        <v>25000</v>
      </c>
      <c r="F136" s="7">
        <v>111331</v>
      </c>
      <c r="G136" s="5">
        <v>32.045999999999999</v>
      </c>
      <c r="H136" s="5">
        <v>26.863</v>
      </c>
      <c r="I136" s="8">
        <f t="shared" si="34"/>
        <v>25</v>
      </c>
      <c r="J136" s="5" t="s">
        <v>13</v>
      </c>
      <c r="K136" s="5" t="s">
        <v>11</v>
      </c>
      <c r="L136" s="5">
        <v>84119</v>
      </c>
      <c r="M136" s="6">
        <v>41682</v>
      </c>
      <c r="N136" s="25">
        <f t="shared" si="25"/>
        <v>0.57499999999999996</v>
      </c>
      <c r="O136" s="18">
        <f>N136*10</f>
        <v>5.75</v>
      </c>
      <c r="P136" s="25">
        <f t="shared" si="26"/>
        <v>6.8999999999999995</v>
      </c>
      <c r="Q136" s="25">
        <f t="shared" si="27"/>
        <v>6.8999999999999995</v>
      </c>
      <c r="R136" s="25">
        <f t="shared" si="28"/>
        <v>6.8999999999999995</v>
      </c>
      <c r="S136" s="25">
        <f t="shared" si="29"/>
        <v>6.8999999999999995</v>
      </c>
      <c r="T136" s="25">
        <f t="shared" si="30"/>
        <v>6.8999999999999995</v>
      </c>
      <c r="U136" s="25">
        <f t="shared" si="31"/>
        <v>6.8999999999999995</v>
      </c>
      <c r="V136" s="25">
        <f t="shared" si="32"/>
        <v>2.875</v>
      </c>
      <c r="W136" s="20">
        <f t="shared" si="33"/>
        <v>50.024999999999991</v>
      </c>
      <c r="AI136" s="6"/>
    </row>
    <row r="137" spans="1:35" s="5" customFormat="1" x14ac:dyDescent="0.25">
      <c r="A137" s="5" t="s">
        <v>45</v>
      </c>
      <c r="B137" s="5" t="s">
        <v>9</v>
      </c>
      <c r="C137" s="7"/>
      <c r="D137" s="7">
        <v>12433</v>
      </c>
      <c r="E137" s="7">
        <v>12433</v>
      </c>
      <c r="F137" s="7">
        <v>44335</v>
      </c>
      <c r="G137" s="5">
        <v>15.3</v>
      </c>
      <c r="H137" s="5">
        <v>12.433</v>
      </c>
      <c r="I137" s="8">
        <f t="shared" si="34"/>
        <v>12.433</v>
      </c>
      <c r="J137" s="5" t="s">
        <v>13</v>
      </c>
      <c r="K137" s="5" t="s">
        <v>11</v>
      </c>
      <c r="L137" s="5">
        <v>84119</v>
      </c>
      <c r="M137" s="6">
        <v>41576</v>
      </c>
      <c r="N137" s="25">
        <f t="shared" si="25"/>
        <v>0.28595900000000002</v>
      </c>
      <c r="O137" s="18">
        <f>N137*14</f>
        <v>4.0034260000000002</v>
      </c>
      <c r="P137" s="25">
        <f t="shared" si="26"/>
        <v>3.431508</v>
      </c>
      <c r="Q137" s="25">
        <f t="shared" si="27"/>
        <v>3.431508</v>
      </c>
      <c r="R137" s="25">
        <f t="shared" si="28"/>
        <v>3.431508</v>
      </c>
      <c r="S137" s="25">
        <f t="shared" si="29"/>
        <v>3.431508</v>
      </c>
      <c r="T137" s="25">
        <f t="shared" si="30"/>
        <v>3.431508</v>
      </c>
      <c r="U137" s="25">
        <f t="shared" si="31"/>
        <v>3.431508</v>
      </c>
      <c r="V137" s="25">
        <f t="shared" si="32"/>
        <v>1.4297950000000001</v>
      </c>
      <c r="W137" s="20">
        <f t="shared" si="33"/>
        <v>26.022269000000001</v>
      </c>
      <c r="AI137" s="6"/>
    </row>
    <row r="138" spans="1:35" s="5" customFormat="1" x14ac:dyDescent="0.25">
      <c r="A138" s="5" t="s">
        <v>310</v>
      </c>
      <c r="B138" s="5" t="s">
        <v>9</v>
      </c>
      <c r="C138" s="7"/>
      <c r="D138" s="7">
        <v>9239</v>
      </c>
      <c r="E138" s="7">
        <v>9239</v>
      </c>
      <c r="F138" s="7">
        <v>32400</v>
      </c>
      <c r="G138" s="5">
        <v>11</v>
      </c>
      <c r="H138" s="5">
        <v>9.2390000000000008</v>
      </c>
      <c r="I138" s="8">
        <f t="shared" si="34"/>
        <v>9.2390000000000008</v>
      </c>
      <c r="J138" s="5" t="s">
        <v>128</v>
      </c>
      <c r="K138" s="5" t="s">
        <v>85</v>
      </c>
      <c r="L138" s="5">
        <v>84003</v>
      </c>
      <c r="M138" s="6">
        <v>41912</v>
      </c>
      <c r="N138" s="25">
        <f t="shared" si="25"/>
        <v>0.21249700000000002</v>
      </c>
      <c r="O138" s="18">
        <f>N138*3</f>
        <v>0.63749100000000003</v>
      </c>
      <c r="P138" s="25">
        <f t="shared" si="26"/>
        <v>2.5499640000000001</v>
      </c>
      <c r="Q138" s="25">
        <f t="shared" si="27"/>
        <v>2.5499640000000001</v>
      </c>
      <c r="R138" s="25">
        <f t="shared" si="28"/>
        <v>2.5499640000000001</v>
      </c>
      <c r="S138" s="25">
        <f t="shared" si="29"/>
        <v>2.5499640000000001</v>
      </c>
      <c r="T138" s="25">
        <f t="shared" si="30"/>
        <v>2.5499640000000001</v>
      </c>
      <c r="U138" s="25">
        <f t="shared" si="31"/>
        <v>2.5499640000000001</v>
      </c>
      <c r="V138" s="25">
        <f t="shared" si="32"/>
        <v>1.0624850000000001</v>
      </c>
      <c r="W138" s="20">
        <f t="shared" si="33"/>
        <v>16.999759999999998</v>
      </c>
      <c r="AI138" s="6"/>
    </row>
    <row r="139" spans="1:35" s="5" customFormat="1" x14ac:dyDescent="0.25">
      <c r="A139" s="5" t="s">
        <v>311</v>
      </c>
      <c r="B139" s="5" t="s">
        <v>9</v>
      </c>
      <c r="C139" s="7"/>
      <c r="D139" s="7">
        <v>5165</v>
      </c>
      <c r="E139" s="7">
        <v>5165</v>
      </c>
      <c r="F139" s="7">
        <v>20800</v>
      </c>
      <c r="G139" s="5">
        <v>5.84</v>
      </c>
      <c r="H139" s="5">
        <v>5.165</v>
      </c>
      <c r="I139" s="8">
        <f t="shared" si="34"/>
        <v>5.165</v>
      </c>
      <c r="J139" s="5" t="s">
        <v>30</v>
      </c>
      <c r="K139" s="5" t="s">
        <v>31</v>
      </c>
      <c r="L139" s="5">
        <v>84060</v>
      </c>
      <c r="M139" s="6">
        <v>41827</v>
      </c>
      <c r="N139" s="25">
        <f t="shared" si="25"/>
        <v>0.118795</v>
      </c>
      <c r="O139" s="18">
        <f>N139*5</f>
        <v>0.59397500000000003</v>
      </c>
      <c r="P139" s="25">
        <f t="shared" si="26"/>
        <v>1.42554</v>
      </c>
      <c r="Q139" s="25">
        <f t="shared" si="27"/>
        <v>1.42554</v>
      </c>
      <c r="R139" s="25">
        <f t="shared" si="28"/>
        <v>1.42554</v>
      </c>
      <c r="S139" s="25">
        <f t="shared" si="29"/>
        <v>1.42554</v>
      </c>
      <c r="T139" s="25">
        <f t="shared" si="30"/>
        <v>1.42554</v>
      </c>
      <c r="U139" s="25">
        <f t="shared" si="31"/>
        <v>1.42554</v>
      </c>
      <c r="V139" s="25">
        <f t="shared" si="32"/>
        <v>0.59397500000000003</v>
      </c>
      <c r="W139" s="20">
        <f t="shared" si="33"/>
        <v>9.7411899999999996</v>
      </c>
      <c r="AI139" s="6"/>
    </row>
    <row r="140" spans="1:35" s="5" customFormat="1" x14ac:dyDescent="0.25">
      <c r="A140" s="5" t="s">
        <v>39</v>
      </c>
      <c r="B140" s="5" t="s">
        <v>9</v>
      </c>
      <c r="C140" s="7"/>
      <c r="D140" s="7">
        <v>25000</v>
      </c>
      <c r="E140" s="7">
        <v>25000</v>
      </c>
      <c r="F140" s="7">
        <v>143000</v>
      </c>
      <c r="G140" s="5">
        <v>43.2</v>
      </c>
      <c r="H140" s="5">
        <v>34.960999999999999</v>
      </c>
      <c r="I140" s="8">
        <f t="shared" si="34"/>
        <v>25</v>
      </c>
      <c r="J140" s="5" t="s">
        <v>13</v>
      </c>
      <c r="K140" s="5" t="s">
        <v>11</v>
      </c>
      <c r="L140" s="5">
        <v>84104</v>
      </c>
      <c r="M140" s="6">
        <v>41604</v>
      </c>
      <c r="N140" s="25">
        <f t="shared" si="25"/>
        <v>0.57499999999999996</v>
      </c>
      <c r="O140" s="18">
        <f>N140*13</f>
        <v>7.4749999999999996</v>
      </c>
      <c r="P140" s="25">
        <f t="shared" si="26"/>
        <v>6.8999999999999995</v>
      </c>
      <c r="Q140" s="25">
        <f t="shared" si="27"/>
        <v>6.8999999999999995</v>
      </c>
      <c r="R140" s="25">
        <f t="shared" si="28"/>
        <v>6.8999999999999995</v>
      </c>
      <c r="S140" s="25">
        <f t="shared" si="29"/>
        <v>6.8999999999999995</v>
      </c>
      <c r="T140" s="25">
        <f t="shared" si="30"/>
        <v>6.8999999999999995</v>
      </c>
      <c r="U140" s="25">
        <f t="shared" si="31"/>
        <v>6.8999999999999995</v>
      </c>
      <c r="V140" s="25">
        <f t="shared" si="32"/>
        <v>2.875</v>
      </c>
      <c r="W140" s="20">
        <f t="shared" si="33"/>
        <v>51.749999999999993</v>
      </c>
      <c r="AI140" s="6"/>
    </row>
    <row r="141" spans="1:35" s="5" customFormat="1" x14ac:dyDescent="0.25">
      <c r="A141" s="5" t="s">
        <v>55</v>
      </c>
      <c r="B141" s="5" t="s">
        <v>9</v>
      </c>
      <c r="C141" s="7"/>
      <c r="D141" s="7">
        <v>21110</v>
      </c>
      <c r="E141" s="7">
        <v>21110</v>
      </c>
      <c r="F141" s="7">
        <v>116250</v>
      </c>
      <c r="G141" s="5">
        <v>25</v>
      </c>
      <c r="H141" s="5">
        <v>21.11</v>
      </c>
      <c r="I141" s="8">
        <f t="shared" si="34"/>
        <v>21.11</v>
      </c>
      <c r="J141" s="5" t="s">
        <v>28</v>
      </c>
      <c r="K141" s="5" t="s">
        <v>11</v>
      </c>
      <c r="L141" s="5">
        <v>84088</v>
      </c>
      <c r="M141" s="6">
        <v>41548</v>
      </c>
      <c r="N141" s="25">
        <f t="shared" si="25"/>
        <v>0.48552999999999996</v>
      </c>
      <c r="O141" s="18">
        <f>N141*14</f>
        <v>6.7974199999999998</v>
      </c>
      <c r="P141" s="25">
        <f t="shared" si="26"/>
        <v>5.8263599999999993</v>
      </c>
      <c r="Q141" s="25">
        <f t="shared" si="27"/>
        <v>5.8263599999999993</v>
      </c>
      <c r="R141" s="25">
        <f t="shared" si="28"/>
        <v>5.8263599999999993</v>
      </c>
      <c r="S141" s="25">
        <f t="shared" si="29"/>
        <v>5.8263599999999993</v>
      </c>
      <c r="T141" s="25">
        <f t="shared" si="30"/>
        <v>5.8263599999999993</v>
      </c>
      <c r="U141" s="25">
        <f t="shared" si="31"/>
        <v>5.8263599999999993</v>
      </c>
      <c r="V141" s="25">
        <f t="shared" si="32"/>
        <v>2.4276499999999999</v>
      </c>
      <c r="W141" s="20">
        <f t="shared" si="33"/>
        <v>44.183230000000002</v>
      </c>
      <c r="AI141" s="6"/>
    </row>
    <row r="142" spans="1:35" s="5" customFormat="1" x14ac:dyDescent="0.25">
      <c r="A142" s="5" t="s">
        <v>57</v>
      </c>
      <c r="B142" s="5" t="s">
        <v>9</v>
      </c>
      <c r="C142" s="7"/>
      <c r="D142" s="7">
        <v>12612</v>
      </c>
      <c r="E142" s="7">
        <v>12612</v>
      </c>
      <c r="F142" s="7">
        <v>56003.75</v>
      </c>
      <c r="G142" s="5">
        <v>15.9</v>
      </c>
      <c r="H142" s="5">
        <v>12.612</v>
      </c>
      <c r="I142" s="8">
        <f t="shared" si="34"/>
        <v>12.612</v>
      </c>
      <c r="J142" s="5" t="s">
        <v>13</v>
      </c>
      <c r="K142" s="5" t="s">
        <v>11</v>
      </c>
      <c r="L142" s="5">
        <v>84105</v>
      </c>
      <c r="M142" s="6">
        <v>41576</v>
      </c>
      <c r="N142" s="25">
        <f t="shared" si="25"/>
        <v>0.290076</v>
      </c>
      <c r="O142" s="18">
        <f>N142*14</f>
        <v>4.061064</v>
      </c>
      <c r="P142" s="25">
        <f t="shared" si="26"/>
        <v>3.480912</v>
      </c>
      <c r="Q142" s="25">
        <f t="shared" si="27"/>
        <v>3.480912</v>
      </c>
      <c r="R142" s="25">
        <f t="shared" si="28"/>
        <v>3.480912</v>
      </c>
      <c r="S142" s="25">
        <f t="shared" si="29"/>
        <v>3.480912</v>
      </c>
      <c r="T142" s="25">
        <f t="shared" si="30"/>
        <v>3.480912</v>
      </c>
      <c r="U142" s="25">
        <f t="shared" si="31"/>
        <v>3.480912</v>
      </c>
      <c r="V142" s="25">
        <f t="shared" si="32"/>
        <v>1.45038</v>
      </c>
      <c r="W142" s="20">
        <f t="shared" si="33"/>
        <v>26.396916000000001</v>
      </c>
      <c r="AI142" s="6"/>
    </row>
    <row r="143" spans="1:35" s="5" customFormat="1" x14ac:dyDescent="0.25">
      <c r="A143" s="5" t="s">
        <v>309</v>
      </c>
      <c r="B143" s="5" t="s">
        <v>9</v>
      </c>
      <c r="C143" s="7"/>
      <c r="D143" s="7">
        <v>18953</v>
      </c>
      <c r="E143" s="7">
        <v>18005.349999999999</v>
      </c>
      <c r="F143" s="7">
        <v>74991</v>
      </c>
      <c r="G143" s="5">
        <v>22.88</v>
      </c>
      <c r="H143" s="5">
        <v>19.135000000000002</v>
      </c>
      <c r="I143" s="8">
        <f t="shared" si="34"/>
        <v>18.952999999999999</v>
      </c>
      <c r="J143" s="5" t="s">
        <v>175</v>
      </c>
      <c r="K143" s="5" t="s">
        <v>11</v>
      </c>
      <c r="L143" s="5">
        <v>84124</v>
      </c>
      <c r="M143" s="6">
        <v>41821</v>
      </c>
      <c r="N143" s="25">
        <f t="shared" si="25"/>
        <v>0.435919</v>
      </c>
      <c r="O143" s="18">
        <f>N143*5</f>
        <v>2.1795949999999999</v>
      </c>
      <c r="P143" s="25">
        <f t="shared" si="26"/>
        <v>5.2310280000000002</v>
      </c>
      <c r="Q143" s="25">
        <f t="shared" si="27"/>
        <v>5.2310280000000002</v>
      </c>
      <c r="R143" s="25">
        <f t="shared" si="28"/>
        <v>5.2310280000000002</v>
      </c>
      <c r="S143" s="25">
        <f t="shared" si="29"/>
        <v>5.2310280000000002</v>
      </c>
      <c r="T143" s="25">
        <f t="shared" si="30"/>
        <v>5.2310280000000002</v>
      </c>
      <c r="U143" s="25">
        <f t="shared" si="31"/>
        <v>5.2310280000000002</v>
      </c>
      <c r="V143" s="25">
        <f t="shared" si="32"/>
        <v>2.1795949999999999</v>
      </c>
      <c r="W143" s="20">
        <f t="shared" si="33"/>
        <v>35.745358000000003</v>
      </c>
      <c r="AI143" s="6"/>
    </row>
    <row r="144" spans="1:35" s="5" customFormat="1" x14ac:dyDescent="0.25">
      <c r="A144" s="5" t="s">
        <v>61</v>
      </c>
      <c r="B144" s="5" t="s">
        <v>9</v>
      </c>
      <c r="C144" s="7"/>
      <c r="D144" s="7">
        <v>19403</v>
      </c>
      <c r="E144" s="7">
        <v>19403</v>
      </c>
      <c r="F144" s="7">
        <v>55725.87</v>
      </c>
      <c r="G144" s="5">
        <v>25.234999999999999</v>
      </c>
      <c r="H144" s="5">
        <v>19.402999999999999</v>
      </c>
      <c r="I144" s="8">
        <f t="shared" si="34"/>
        <v>19.402999999999999</v>
      </c>
      <c r="J144" s="5" t="s">
        <v>62</v>
      </c>
      <c r="K144" s="5" t="s">
        <v>51</v>
      </c>
      <c r="L144" s="5">
        <v>84401</v>
      </c>
      <c r="M144" s="6">
        <v>41670</v>
      </c>
      <c r="N144" s="25">
        <f t="shared" si="25"/>
        <v>0.44626899999999997</v>
      </c>
      <c r="O144" s="18">
        <f>N144*11</f>
        <v>4.9089589999999994</v>
      </c>
      <c r="P144" s="25">
        <f t="shared" si="26"/>
        <v>5.3552279999999994</v>
      </c>
      <c r="Q144" s="25">
        <f t="shared" si="27"/>
        <v>5.3552279999999994</v>
      </c>
      <c r="R144" s="25">
        <f t="shared" si="28"/>
        <v>5.3552279999999994</v>
      </c>
      <c r="S144" s="25">
        <f t="shared" si="29"/>
        <v>5.3552279999999994</v>
      </c>
      <c r="T144" s="25">
        <f t="shared" si="30"/>
        <v>5.3552279999999994</v>
      </c>
      <c r="U144" s="25">
        <f t="shared" si="31"/>
        <v>5.3552279999999994</v>
      </c>
      <c r="V144" s="25">
        <f t="shared" si="32"/>
        <v>2.2313449999999997</v>
      </c>
      <c r="W144" s="20">
        <f t="shared" si="33"/>
        <v>39.271671999999995</v>
      </c>
      <c r="AI144" s="6"/>
    </row>
    <row r="145" spans="1:39" s="5" customFormat="1" x14ac:dyDescent="0.25">
      <c r="A145" s="5" t="s">
        <v>58</v>
      </c>
      <c r="B145" s="5" t="s">
        <v>9</v>
      </c>
      <c r="C145" s="7"/>
      <c r="D145" s="7">
        <v>10778</v>
      </c>
      <c r="E145" s="7">
        <v>10778</v>
      </c>
      <c r="F145" s="7">
        <v>49243.01</v>
      </c>
      <c r="G145" s="5">
        <v>12.494999999999999</v>
      </c>
      <c r="H145" s="5">
        <v>10.778</v>
      </c>
      <c r="I145" s="8">
        <f t="shared" si="34"/>
        <v>10.778</v>
      </c>
      <c r="J145" s="5" t="s">
        <v>13</v>
      </c>
      <c r="K145" s="5" t="s">
        <v>11</v>
      </c>
      <c r="L145" s="5">
        <v>84104</v>
      </c>
      <c r="M145" s="6">
        <v>41425</v>
      </c>
      <c r="N145" s="25">
        <f t="shared" si="25"/>
        <v>0.247894</v>
      </c>
      <c r="O145" s="18">
        <f>N145*19</f>
        <v>4.7099859999999998</v>
      </c>
      <c r="P145" s="25">
        <f t="shared" si="26"/>
        <v>2.9747279999999998</v>
      </c>
      <c r="Q145" s="25">
        <f t="shared" si="27"/>
        <v>2.9747279999999998</v>
      </c>
      <c r="R145" s="25">
        <f t="shared" si="28"/>
        <v>2.9747279999999998</v>
      </c>
      <c r="S145" s="25">
        <f t="shared" si="29"/>
        <v>2.9747279999999998</v>
      </c>
      <c r="T145" s="25">
        <f t="shared" si="30"/>
        <v>2.9747279999999998</v>
      </c>
      <c r="U145" s="25">
        <f t="shared" si="31"/>
        <v>2.9747279999999998</v>
      </c>
      <c r="V145" s="25">
        <f t="shared" si="32"/>
        <v>1.2394700000000001</v>
      </c>
      <c r="W145" s="20">
        <f t="shared" si="33"/>
        <v>23.797823999999995</v>
      </c>
      <c r="AI145" s="6"/>
    </row>
    <row r="146" spans="1:39" s="5" customFormat="1" x14ac:dyDescent="0.25">
      <c r="A146" s="5" t="s">
        <v>69</v>
      </c>
      <c r="B146" s="5" t="s">
        <v>9</v>
      </c>
      <c r="C146" s="7"/>
      <c r="D146" s="7">
        <v>7898</v>
      </c>
      <c r="E146" s="7">
        <v>7898</v>
      </c>
      <c r="F146" s="7">
        <v>44880</v>
      </c>
      <c r="G146" s="5">
        <v>9.8049999999999997</v>
      </c>
      <c r="H146" s="5">
        <v>7.8979999999999997</v>
      </c>
      <c r="I146" s="8">
        <f t="shared" si="34"/>
        <v>7.8979999999999997</v>
      </c>
      <c r="J146" s="5" t="s">
        <v>13</v>
      </c>
      <c r="K146" s="5" t="s">
        <v>11</v>
      </c>
      <c r="L146" s="5">
        <v>84101</v>
      </c>
      <c r="M146" s="6">
        <v>41682</v>
      </c>
      <c r="N146" s="25">
        <f t="shared" si="25"/>
        <v>0.18165399999999998</v>
      </c>
      <c r="O146" s="18">
        <f>N146*10</f>
        <v>1.8165399999999998</v>
      </c>
      <c r="P146" s="25">
        <f t="shared" si="26"/>
        <v>2.1798479999999998</v>
      </c>
      <c r="Q146" s="25">
        <f t="shared" si="27"/>
        <v>2.1798479999999998</v>
      </c>
      <c r="R146" s="25">
        <f t="shared" si="28"/>
        <v>2.1798479999999998</v>
      </c>
      <c r="S146" s="25">
        <f t="shared" si="29"/>
        <v>2.1798479999999998</v>
      </c>
      <c r="T146" s="25">
        <f t="shared" si="30"/>
        <v>2.1798479999999998</v>
      </c>
      <c r="U146" s="25">
        <f t="shared" si="31"/>
        <v>2.1798479999999998</v>
      </c>
      <c r="V146" s="25">
        <f t="shared" si="32"/>
        <v>0.90826999999999991</v>
      </c>
      <c r="W146" s="20">
        <f t="shared" si="33"/>
        <v>15.803897999999998</v>
      </c>
      <c r="AI146" s="6"/>
    </row>
    <row r="147" spans="1:39" s="5" customFormat="1" x14ac:dyDescent="0.25">
      <c r="A147" s="5" t="s">
        <v>73</v>
      </c>
      <c r="B147" s="5" t="s">
        <v>9</v>
      </c>
      <c r="C147" s="7"/>
      <c r="D147" s="7">
        <v>9357</v>
      </c>
      <c r="E147" s="7">
        <v>9357</v>
      </c>
      <c r="F147" s="7">
        <v>37280</v>
      </c>
      <c r="G147" s="5">
        <v>11.025</v>
      </c>
      <c r="H147" s="5">
        <v>9.3569999999999993</v>
      </c>
      <c r="I147" s="8">
        <f t="shared" si="34"/>
        <v>9.3569999999999993</v>
      </c>
      <c r="J147" s="5" t="s">
        <v>13</v>
      </c>
      <c r="K147" s="5" t="s">
        <v>11</v>
      </c>
      <c r="L147" s="5">
        <v>84106</v>
      </c>
      <c r="M147" s="6">
        <v>41500</v>
      </c>
      <c r="N147" s="25">
        <f t="shared" si="25"/>
        <v>0.21521099999999999</v>
      </c>
      <c r="O147" s="18">
        <f>N147*16</f>
        <v>3.4433759999999998</v>
      </c>
      <c r="P147" s="25">
        <f t="shared" si="26"/>
        <v>2.5825319999999996</v>
      </c>
      <c r="Q147" s="25">
        <f t="shared" si="27"/>
        <v>2.5825319999999996</v>
      </c>
      <c r="R147" s="25">
        <f t="shared" si="28"/>
        <v>2.5825319999999996</v>
      </c>
      <c r="S147" s="25">
        <f t="shared" si="29"/>
        <v>2.5825319999999996</v>
      </c>
      <c r="T147" s="25">
        <f t="shared" si="30"/>
        <v>2.5825319999999996</v>
      </c>
      <c r="U147" s="25">
        <f t="shared" si="31"/>
        <v>2.5825319999999996</v>
      </c>
      <c r="V147" s="25">
        <f t="shared" si="32"/>
        <v>1.076055</v>
      </c>
      <c r="W147" s="20">
        <f t="shared" si="33"/>
        <v>20.014623</v>
      </c>
      <c r="AI147" s="6"/>
    </row>
    <row r="148" spans="1:39" s="5" customFormat="1" x14ac:dyDescent="0.25">
      <c r="A148" s="5" t="s">
        <v>74</v>
      </c>
      <c r="B148" s="5" t="s">
        <v>9</v>
      </c>
      <c r="C148" s="7"/>
      <c r="D148" s="7">
        <v>16983</v>
      </c>
      <c r="E148" s="7">
        <v>16983</v>
      </c>
      <c r="F148" s="7">
        <v>78484.929999999993</v>
      </c>
      <c r="G148" s="5">
        <v>21.73</v>
      </c>
      <c r="H148" s="5">
        <v>18.044</v>
      </c>
      <c r="I148" s="8">
        <f t="shared" si="34"/>
        <v>16.983000000000001</v>
      </c>
      <c r="J148" s="5" t="s">
        <v>30</v>
      </c>
      <c r="K148" s="5" t="s">
        <v>31</v>
      </c>
      <c r="L148" s="5">
        <v>84060</v>
      </c>
      <c r="M148" s="6">
        <v>41620</v>
      </c>
      <c r="N148" s="25">
        <f t="shared" si="25"/>
        <v>0.39060899999999998</v>
      </c>
      <c r="O148" s="18">
        <f>N148*12</f>
        <v>4.6873079999999998</v>
      </c>
      <c r="P148" s="25">
        <f t="shared" si="26"/>
        <v>4.6873079999999998</v>
      </c>
      <c r="Q148" s="25">
        <f t="shared" si="27"/>
        <v>4.6873079999999998</v>
      </c>
      <c r="R148" s="25">
        <f t="shared" si="28"/>
        <v>4.6873079999999998</v>
      </c>
      <c r="S148" s="25">
        <f t="shared" si="29"/>
        <v>4.6873079999999998</v>
      </c>
      <c r="T148" s="25">
        <f t="shared" si="30"/>
        <v>4.6873079999999998</v>
      </c>
      <c r="U148" s="25">
        <f t="shared" si="31"/>
        <v>4.6873079999999998</v>
      </c>
      <c r="V148" s="25">
        <f t="shared" si="32"/>
        <v>1.9530449999999999</v>
      </c>
      <c r="W148" s="20">
        <f t="shared" si="33"/>
        <v>34.764201000000007</v>
      </c>
      <c r="AI148" s="6"/>
    </row>
    <row r="149" spans="1:39" s="5" customFormat="1" x14ac:dyDescent="0.25">
      <c r="A149" s="5" t="s">
        <v>77</v>
      </c>
      <c r="B149" s="5" t="s">
        <v>9</v>
      </c>
      <c r="C149" s="7"/>
      <c r="D149" s="7">
        <v>13460</v>
      </c>
      <c r="E149" s="7">
        <v>13460</v>
      </c>
      <c r="F149" s="7">
        <v>62674.66</v>
      </c>
      <c r="G149" s="5">
        <v>16.96</v>
      </c>
      <c r="H149" s="5">
        <v>13.595000000000001</v>
      </c>
      <c r="I149" s="8">
        <f t="shared" si="34"/>
        <v>13.46</v>
      </c>
      <c r="J149" s="5" t="s">
        <v>30</v>
      </c>
      <c r="K149" s="5" t="s">
        <v>31</v>
      </c>
      <c r="L149" s="5">
        <v>84060</v>
      </c>
      <c r="M149" s="6">
        <v>41620</v>
      </c>
      <c r="N149" s="25">
        <f t="shared" si="25"/>
        <v>0.30958000000000002</v>
      </c>
      <c r="O149" s="18">
        <f>N149*12</f>
        <v>3.7149600000000005</v>
      </c>
      <c r="P149" s="25">
        <f t="shared" si="26"/>
        <v>3.7149600000000005</v>
      </c>
      <c r="Q149" s="25">
        <f t="shared" si="27"/>
        <v>3.7149600000000005</v>
      </c>
      <c r="R149" s="25">
        <f t="shared" si="28"/>
        <v>3.7149600000000005</v>
      </c>
      <c r="S149" s="25">
        <f t="shared" si="29"/>
        <v>3.7149600000000005</v>
      </c>
      <c r="T149" s="25">
        <f t="shared" si="30"/>
        <v>3.7149600000000005</v>
      </c>
      <c r="U149" s="25">
        <f t="shared" si="31"/>
        <v>3.7149600000000005</v>
      </c>
      <c r="V149" s="25">
        <f t="shared" si="32"/>
        <v>1.5479000000000001</v>
      </c>
      <c r="W149" s="20">
        <f t="shared" si="33"/>
        <v>27.552620000000005</v>
      </c>
      <c r="AI149" s="6"/>
    </row>
    <row r="150" spans="1:39" s="5" customFormat="1" x14ac:dyDescent="0.25">
      <c r="A150" s="5" t="s">
        <v>96</v>
      </c>
      <c r="B150" s="5" t="s">
        <v>9</v>
      </c>
      <c r="C150" s="7"/>
      <c r="D150" s="7">
        <v>23613</v>
      </c>
      <c r="E150" s="7">
        <v>23613</v>
      </c>
      <c r="F150" s="7">
        <v>143500</v>
      </c>
      <c r="G150" s="5">
        <v>28.08</v>
      </c>
      <c r="H150" s="5">
        <v>23.613</v>
      </c>
      <c r="I150" s="8">
        <f t="shared" si="34"/>
        <v>23.613</v>
      </c>
      <c r="J150" s="5" t="s">
        <v>13</v>
      </c>
      <c r="K150" s="5" t="s">
        <v>11</v>
      </c>
      <c r="L150" s="5">
        <v>84115</v>
      </c>
      <c r="M150" s="6">
        <v>41593</v>
      </c>
      <c r="N150" s="25">
        <f t="shared" si="25"/>
        <v>0.543099</v>
      </c>
      <c r="O150" s="18">
        <f>N150*13</f>
        <v>7.0602869999999998</v>
      </c>
      <c r="P150" s="25">
        <f t="shared" si="26"/>
        <v>6.517188</v>
      </c>
      <c r="Q150" s="25">
        <f t="shared" si="27"/>
        <v>6.517188</v>
      </c>
      <c r="R150" s="25">
        <f t="shared" si="28"/>
        <v>6.517188</v>
      </c>
      <c r="S150" s="25">
        <f t="shared" si="29"/>
        <v>6.517188</v>
      </c>
      <c r="T150" s="25">
        <f t="shared" si="30"/>
        <v>6.517188</v>
      </c>
      <c r="U150" s="25">
        <f t="shared" si="31"/>
        <v>6.517188</v>
      </c>
      <c r="V150" s="25">
        <f t="shared" si="32"/>
        <v>2.7154949999999998</v>
      </c>
      <c r="W150" s="20">
        <f t="shared" si="33"/>
        <v>48.878909999999991</v>
      </c>
      <c r="AI150" s="6"/>
    </row>
    <row r="151" spans="1:39" s="5" customFormat="1" x14ac:dyDescent="0.25">
      <c r="A151" s="5" t="s">
        <v>97</v>
      </c>
      <c r="B151" s="5" t="s">
        <v>9</v>
      </c>
      <c r="C151" s="7"/>
      <c r="D151" s="7">
        <v>23450</v>
      </c>
      <c r="E151" s="7">
        <v>23450</v>
      </c>
      <c r="F151" s="7">
        <v>143500</v>
      </c>
      <c r="G151" s="5">
        <v>27.54</v>
      </c>
      <c r="H151" s="5">
        <v>23.45</v>
      </c>
      <c r="I151" s="8">
        <f t="shared" si="34"/>
        <v>23.45</v>
      </c>
      <c r="J151" s="5" t="s">
        <v>13</v>
      </c>
      <c r="K151" s="5" t="s">
        <v>11</v>
      </c>
      <c r="L151" s="5">
        <v>84115</v>
      </c>
      <c r="M151" s="6">
        <v>41593</v>
      </c>
      <c r="N151" s="25">
        <f t="shared" si="25"/>
        <v>0.53935</v>
      </c>
      <c r="O151" s="18">
        <f>N151*13</f>
        <v>7.0115499999999997</v>
      </c>
      <c r="P151" s="25">
        <f t="shared" si="26"/>
        <v>6.4722</v>
      </c>
      <c r="Q151" s="25">
        <f t="shared" si="27"/>
        <v>6.4722</v>
      </c>
      <c r="R151" s="25">
        <f t="shared" si="28"/>
        <v>6.4722</v>
      </c>
      <c r="S151" s="25">
        <f t="shared" si="29"/>
        <v>6.4722</v>
      </c>
      <c r="T151" s="25">
        <f t="shared" si="30"/>
        <v>6.4722</v>
      </c>
      <c r="U151" s="25">
        <f t="shared" si="31"/>
        <v>6.4722</v>
      </c>
      <c r="V151" s="25">
        <f t="shared" si="32"/>
        <v>2.6967499999999998</v>
      </c>
      <c r="W151" s="20">
        <f t="shared" si="33"/>
        <v>48.541500000000006</v>
      </c>
      <c r="AI151" s="6"/>
    </row>
    <row r="152" spans="1:39" s="5" customFormat="1" x14ac:dyDescent="0.25">
      <c r="A152" s="5" t="s">
        <v>98</v>
      </c>
      <c r="B152" s="5" t="s">
        <v>9</v>
      </c>
      <c r="C152" s="7"/>
      <c r="D152" s="7">
        <v>24011</v>
      </c>
      <c r="E152" s="7">
        <v>24011</v>
      </c>
      <c r="F152" s="7">
        <v>143500</v>
      </c>
      <c r="G152" s="5">
        <v>27</v>
      </c>
      <c r="H152" s="5">
        <v>24.010999999999999</v>
      </c>
      <c r="I152" s="8">
        <f t="shared" si="34"/>
        <v>24.010999999999999</v>
      </c>
      <c r="J152" s="5" t="s">
        <v>35</v>
      </c>
      <c r="K152" s="5" t="s">
        <v>11</v>
      </c>
      <c r="L152" s="5">
        <v>84070</v>
      </c>
      <c r="M152" s="6">
        <v>41664</v>
      </c>
      <c r="N152" s="25">
        <f t="shared" si="25"/>
        <v>0.55225299999999999</v>
      </c>
      <c r="O152" s="18">
        <f>N152*11</f>
        <v>6.074783</v>
      </c>
      <c r="P152" s="25">
        <f t="shared" si="26"/>
        <v>6.6270360000000004</v>
      </c>
      <c r="Q152" s="25">
        <f t="shared" si="27"/>
        <v>6.6270360000000004</v>
      </c>
      <c r="R152" s="25">
        <f t="shared" si="28"/>
        <v>6.6270360000000004</v>
      </c>
      <c r="S152" s="25">
        <f t="shared" si="29"/>
        <v>6.6270360000000004</v>
      </c>
      <c r="T152" s="25">
        <f t="shared" si="30"/>
        <v>6.6270360000000004</v>
      </c>
      <c r="U152" s="25">
        <f t="shared" si="31"/>
        <v>6.6270360000000004</v>
      </c>
      <c r="V152" s="25">
        <f t="shared" si="32"/>
        <v>2.7612649999999999</v>
      </c>
      <c r="W152" s="20">
        <f t="shared" si="33"/>
        <v>48.598264000000007</v>
      </c>
      <c r="AI152" s="6"/>
    </row>
    <row r="153" spans="1:39" s="5" customFormat="1" x14ac:dyDescent="0.25">
      <c r="A153" s="5" t="s">
        <v>99</v>
      </c>
      <c r="B153" s="5" t="s">
        <v>9</v>
      </c>
      <c r="C153" s="7"/>
      <c r="D153" s="7">
        <v>18556</v>
      </c>
      <c r="E153" s="7">
        <v>18556</v>
      </c>
      <c r="F153" s="7">
        <v>179900</v>
      </c>
      <c r="G153" s="5">
        <v>23.4</v>
      </c>
      <c r="H153" s="5">
        <v>18.556000000000001</v>
      </c>
      <c r="I153" s="8">
        <f t="shared" si="34"/>
        <v>18.556000000000001</v>
      </c>
      <c r="J153" s="5" t="s">
        <v>84</v>
      </c>
      <c r="K153" s="5" t="s">
        <v>85</v>
      </c>
      <c r="L153" s="5">
        <v>84058</v>
      </c>
      <c r="M153" s="6">
        <v>41663</v>
      </c>
      <c r="N153" s="25">
        <f t="shared" si="25"/>
        <v>0.426788</v>
      </c>
      <c r="O153" s="18">
        <f>N153*11</f>
        <v>4.6946680000000001</v>
      </c>
      <c r="P153" s="25">
        <f t="shared" si="26"/>
        <v>5.1214560000000002</v>
      </c>
      <c r="Q153" s="25">
        <f t="shared" si="27"/>
        <v>5.1214560000000002</v>
      </c>
      <c r="R153" s="25">
        <f t="shared" si="28"/>
        <v>5.1214560000000002</v>
      </c>
      <c r="S153" s="25">
        <f t="shared" si="29"/>
        <v>5.1214560000000002</v>
      </c>
      <c r="T153" s="25">
        <f t="shared" si="30"/>
        <v>5.1214560000000002</v>
      </c>
      <c r="U153" s="25">
        <f t="shared" si="31"/>
        <v>5.1214560000000002</v>
      </c>
      <c r="V153" s="25">
        <f t="shared" si="32"/>
        <v>2.1339399999999999</v>
      </c>
      <c r="W153" s="20">
        <f t="shared" si="33"/>
        <v>37.557344000000008</v>
      </c>
      <c r="AI153" s="6"/>
    </row>
    <row r="154" spans="1:39" s="5" customFormat="1" x14ac:dyDescent="0.25">
      <c r="A154" s="5" t="s">
        <v>88</v>
      </c>
      <c r="B154" s="5" t="s">
        <v>9</v>
      </c>
      <c r="C154" s="7"/>
      <c r="D154" s="7">
        <v>19397</v>
      </c>
      <c r="E154" s="7">
        <v>19397</v>
      </c>
      <c r="F154" s="7">
        <v>87090</v>
      </c>
      <c r="G154" s="5">
        <v>25.48</v>
      </c>
      <c r="H154" s="5">
        <v>19.396999999999998</v>
      </c>
      <c r="I154" s="8">
        <f t="shared" si="34"/>
        <v>19.396999999999998</v>
      </c>
      <c r="J154" s="5" t="s">
        <v>89</v>
      </c>
      <c r="K154" s="5" t="s">
        <v>11</v>
      </c>
      <c r="L154" s="5">
        <v>84118</v>
      </c>
      <c r="M154" s="6">
        <v>41576</v>
      </c>
      <c r="N154" s="25">
        <f t="shared" si="25"/>
        <v>0.44613099999999994</v>
      </c>
      <c r="O154" s="18">
        <f>N154*14</f>
        <v>6.2458339999999994</v>
      </c>
      <c r="P154" s="25">
        <f t="shared" si="26"/>
        <v>5.3535719999999998</v>
      </c>
      <c r="Q154" s="25">
        <f t="shared" si="27"/>
        <v>5.3535719999999998</v>
      </c>
      <c r="R154" s="25">
        <f t="shared" si="28"/>
        <v>5.3535719999999998</v>
      </c>
      <c r="S154" s="25">
        <f t="shared" si="29"/>
        <v>5.3535719999999998</v>
      </c>
      <c r="T154" s="25">
        <f t="shared" si="30"/>
        <v>5.3535719999999998</v>
      </c>
      <c r="U154" s="25">
        <f t="shared" si="31"/>
        <v>5.3535719999999998</v>
      </c>
      <c r="V154" s="25">
        <f t="shared" si="32"/>
        <v>2.2306549999999996</v>
      </c>
      <c r="W154" s="20">
        <f t="shared" si="33"/>
        <v>40.597920999999999</v>
      </c>
      <c r="AI154" s="6"/>
    </row>
    <row r="155" spans="1:39" s="5" customFormat="1" x14ac:dyDescent="0.25">
      <c r="A155" s="5" t="s">
        <v>92</v>
      </c>
      <c r="B155" s="5" t="s">
        <v>9</v>
      </c>
      <c r="C155" s="7"/>
      <c r="D155" s="7">
        <v>19124</v>
      </c>
      <c r="E155" s="7">
        <v>19124</v>
      </c>
      <c r="F155" s="7">
        <v>84238</v>
      </c>
      <c r="G155" s="5">
        <v>25.48</v>
      </c>
      <c r="H155" s="5">
        <v>19.123999999999999</v>
      </c>
      <c r="I155" s="8">
        <f t="shared" si="34"/>
        <v>19.123999999999999</v>
      </c>
      <c r="J155" s="5" t="s">
        <v>10</v>
      </c>
      <c r="K155" s="5" t="s">
        <v>11</v>
      </c>
      <c r="L155" s="5">
        <v>84120</v>
      </c>
      <c r="M155" s="6">
        <v>41662</v>
      </c>
      <c r="N155" s="25">
        <f t="shared" si="25"/>
        <v>0.43985199999999997</v>
      </c>
      <c r="O155" s="18">
        <f>N155*11</f>
        <v>4.8383719999999997</v>
      </c>
      <c r="P155" s="25">
        <f t="shared" si="26"/>
        <v>5.2782239999999998</v>
      </c>
      <c r="Q155" s="25">
        <f t="shared" si="27"/>
        <v>5.2782239999999998</v>
      </c>
      <c r="R155" s="25">
        <f t="shared" si="28"/>
        <v>5.2782239999999998</v>
      </c>
      <c r="S155" s="25">
        <f t="shared" si="29"/>
        <v>5.2782239999999998</v>
      </c>
      <c r="T155" s="25">
        <f t="shared" si="30"/>
        <v>5.2782239999999998</v>
      </c>
      <c r="U155" s="25">
        <f t="shared" si="31"/>
        <v>5.2782239999999998</v>
      </c>
      <c r="V155" s="25">
        <f t="shared" si="32"/>
        <v>2.1992599999999998</v>
      </c>
      <c r="W155" s="20">
        <f t="shared" si="33"/>
        <v>38.706976000000004</v>
      </c>
    </row>
    <row r="156" spans="1:39" s="5" customFormat="1" x14ac:dyDescent="0.25">
      <c r="A156" s="5" t="s">
        <v>100</v>
      </c>
      <c r="B156" s="5" t="s">
        <v>9</v>
      </c>
      <c r="C156" s="7"/>
      <c r="D156" s="7">
        <v>14274</v>
      </c>
      <c r="E156" s="7">
        <v>14274</v>
      </c>
      <c r="F156" s="7">
        <v>64491</v>
      </c>
      <c r="G156" s="5">
        <v>19.11</v>
      </c>
      <c r="H156" s="5">
        <v>14.273999999999999</v>
      </c>
      <c r="I156" s="8">
        <f t="shared" si="34"/>
        <v>14.273999999999999</v>
      </c>
      <c r="J156" s="5" t="s">
        <v>28</v>
      </c>
      <c r="K156" s="5" t="s">
        <v>11</v>
      </c>
      <c r="L156" s="5">
        <v>84084</v>
      </c>
      <c r="M156" s="6">
        <v>41663</v>
      </c>
      <c r="N156" s="25">
        <f t="shared" si="25"/>
        <v>0.32830199999999998</v>
      </c>
      <c r="O156" s="18">
        <f>N156*11</f>
        <v>3.6113219999999999</v>
      </c>
      <c r="P156" s="25">
        <f t="shared" si="26"/>
        <v>3.9396239999999998</v>
      </c>
      <c r="Q156" s="25">
        <f t="shared" si="27"/>
        <v>3.9396239999999998</v>
      </c>
      <c r="R156" s="25">
        <f t="shared" si="28"/>
        <v>3.9396239999999998</v>
      </c>
      <c r="S156" s="25">
        <f t="shared" si="29"/>
        <v>3.9396239999999998</v>
      </c>
      <c r="T156" s="25">
        <f t="shared" si="30"/>
        <v>3.9396239999999998</v>
      </c>
      <c r="U156" s="25">
        <f t="shared" si="31"/>
        <v>3.9396239999999998</v>
      </c>
      <c r="V156" s="25">
        <f t="shared" si="32"/>
        <v>1.6415099999999998</v>
      </c>
      <c r="W156" s="20">
        <f t="shared" si="33"/>
        <v>28.890575999999996</v>
      </c>
      <c r="AI156" s="6"/>
    </row>
    <row r="157" spans="1:39" s="5" customFormat="1" x14ac:dyDescent="0.25">
      <c r="A157" s="5" t="s">
        <v>101</v>
      </c>
      <c r="B157" s="5" t="s">
        <v>9</v>
      </c>
      <c r="C157" s="7"/>
      <c r="D157" s="7">
        <v>18422</v>
      </c>
      <c r="E157" s="7">
        <v>18422</v>
      </c>
      <c r="F157" s="7">
        <v>84238</v>
      </c>
      <c r="G157" s="5">
        <v>24.96</v>
      </c>
      <c r="H157" s="5">
        <v>18.422000000000001</v>
      </c>
      <c r="I157" s="8">
        <f t="shared" si="34"/>
        <v>18.422000000000001</v>
      </c>
      <c r="J157" s="5" t="s">
        <v>84</v>
      </c>
      <c r="K157" s="5" t="s">
        <v>85</v>
      </c>
      <c r="L157" s="5">
        <v>84057</v>
      </c>
      <c r="M157" s="6">
        <v>41663</v>
      </c>
      <c r="N157" s="25">
        <f t="shared" si="25"/>
        <v>0.42370600000000003</v>
      </c>
      <c r="O157" s="18">
        <f>N157*11</f>
        <v>4.6607660000000006</v>
      </c>
      <c r="P157" s="25">
        <f t="shared" si="26"/>
        <v>5.0844719999999999</v>
      </c>
      <c r="Q157" s="25">
        <f t="shared" si="27"/>
        <v>5.0844719999999999</v>
      </c>
      <c r="R157" s="25">
        <f t="shared" si="28"/>
        <v>5.0844719999999999</v>
      </c>
      <c r="S157" s="25">
        <f t="shared" si="29"/>
        <v>5.0844719999999999</v>
      </c>
      <c r="T157" s="25">
        <f t="shared" si="30"/>
        <v>5.0844719999999999</v>
      </c>
      <c r="U157" s="25">
        <f t="shared" si="31"/>
        <v>5.0844719999999999</v>
      </c>
      <c r="V157" s="25">
        <f t="shared" si="32"/>
        <v>2.1185300000000002</v>
      </c>
      <c r="W157" s="20">
        <f t="shared" si="33"/>
        <v>37.286127999999998</v>
      </c>
      <c r="AI157" s="6"/>
      <c r="AM157" s="6"/>
    </row>
    <row r="158" spans="1:39" s="5" customFormat="1" x14ac:dyDescent="0.25">
      <c r="A158" s="5" t="s">
        <v>102</v>
      </c>
      <c r="B158" s="5" t="s">
        <v>9</v>
      </c>
      <c r="C158" s="7"/>
      <c r="D158" s="7">
        <v>14084</v>
      </c>
      <c r="E158" s="7">
        <v>14084</v>
      </c>
      <c r="F158" s="7">
        <v>64491</v>
      </c>
      <c r="G158" s="5">
        <v>18.72</v>
      </c>
      <c r="H158" s="5">
        <v>14.084</v>
      </c>
      <c r="I158" s="8">
        <f t="shared" si="34"/>
        <v>14.084</v>
      </c>
      <c r="J158" s="5" t="s">
        <v>13</v>
      </c>
      <c r="K158" s="5" t="s">
        <v>11</v>
      </c>
      <c r="L158" s="5">
        <v>84109</v>
      </c>
      <c r="M158" s="6">
        <v>41621</v>
      </c>
      <c r="N158" s="25">
        <f t="shared" si="25"/>
        <v>0.323932</v>
      </c>
      <c r="O158" s="18">
        <f>N158*12</f>
        <v>3.887184</v>
      </c>
      <c r="P158" s="25">
        <f t="shared" si="26"/>
        <v>3.887184</v>
      </c>
      <c r="Q158" s="25">
        <f t="shared" si="27"/>
        <v>3.887184</v>
      </c>
      <c r="R158" s="25">
        <f t="shared" si="28"/>
        <v>3.887184</v>
      </c>
      <c r="S158" s="25">
        <f t="shared" si="29"/>
        <v>3.887184</v>
      </c>
      <c r="T158" s="25">
        <f t="shared" si="30"/>
        <v>3.887184</v>
      </c>
      <c r="U158" s="25">
        <f t="shared" si="31"/>
        <v>3.887184</v>
      </c>
      <c r="V158" s="25">
        <f t="shared" si="32"/>
        <v>1.6196600000000001</v>
      </c>
      <c r="W158" s="20">
        <f t="shared" si="33"/>
        <v>28.829948000000002</v>
      </c>
      <c r="AI158" s="6"/>
    </row>
    <row r="159" spans="1:39" s="5" customFormat="1" x14ac:dyDescent="0.25">
      <c r="A159" s="5" t="s">
        <v>115</v>
      </c>
      <c r="B159" s="5" t="s">
        <v>9</v>
      </c>
      <c r="C159" s="7"/>
      <c r="D159" s="7">
        <v>23984</v>
      </c>
      <c r="E159" s="7">
        <v>23984</v>
      </c>
      <c r="F159" s="7">
        <v>125500</v>
      </c>
      <c r="G159" s="5">
        <v>28.08</v>
      </c>
      <c r="H159" s="5">
        <v>23.984000000000002</v>
      </c>
      <c r="I159" s="8">
        <f t="shared" si="34"/>
        <v>23.984000000000002</v>
      </c>
      <c r="J159" s="5" t="s">
        <v>35</v>
      </c>
      <c r="K159" s="5" t="s">
        <v>11</v>
      </c>
      <c r="L159" s="5">
        <v>84070</v>
      </c>
      <c r="M159" s="6">
        <v>41663</v>
      </c>
      <c r="N159" s="25">
        <f t="shared" si="25"/>
        <v>0.55163200000000001</v>
      </c>
      <c r="O159" s="18">
        <f>N159*11</f>
        <v>6.067952</v>
      </c>
      <c r="P159" s="25">
        <f t="shared" si="26"/>
        <v>6.6195839999999997</v>
      </c>
      <c r="Q159" s="25">
        <f t="shared" si="27"/>
        <v>6.6195839999999997</v>
      </c>
      <c r="R159" s="25">
        <f t="shared" si="28"/>
        <v>6.6195839999999997</v>
      </c>
      <c r="S159" s="25">
        <f t="shared" si="29"/>
        <v>6.6195839999999997</v>
      </c>
      <c r="T159" s="25">
        <f t="shared" si="30"/>
        <v>6.6195839999999997</v>
      </c>
      <c r="U159" s="25">
        <f t="shared" si="31"/>
        <v>6.6195839999999997</v>
      </c>
      <c r="V159" s="25">
        <f t="shared" si="32"/>
        <v>2.7581600000000002</v>
      </c>
      <c r="W159" s="20">
        <f t="shared" si="33"/>
        <v>48.543616</v>
      </c>
      <c r="AI159" s="6"/>
    </row>
    <row r="160" spans="1:39" s="5" customFormat="1" x14ac:dyDescent="0.25">
      <c r="A160" s="5" t="s">
        <v>313</v>
      </c>
      <c r="B160" s="5" t="s">
        <v>9</v>
      </c>
      <c r="C160" s="7"/>
      <c r="D160" s="7">
        <v>5467</v>
      </c>
      <c r="E160" s="7">
        <v>3924</v>
      </c>
      <c r="F160" s="7">
        <v>20762.71</v>
      </c>
      <c r="G160" s="5">
        <v>6.63</v>
      </c>
      <c r="H160" s="5">
        <v>5.4669999999999996</v>
      </c>
      <c r="I160" s="8">
        <f t="shared" si="34"/>
        <v>5.4669999999999996</v>
      </c>
      <c r="J160" s="5" t="s">
        <v>13</v>
      </c>
      <c r="K160" s="5" t="s">
        <v>11</v>
      </c>
      <c r="L160" s="5">
        <v>84106</v>
      </c>
      <c r="M160" s="6">
        <v>41789</v>
      </c>
      <c r="N160" s="25">
        <f t="shared" si="25"/>
        <v>0.12574099999999999</v>
      </c>
      <c r="O160" s="18">
        <f>N160*7</f>
        <v>0.88018699999999994</v>
      </c>
      <c r="P160" s="25">
        <f t="shared" si="26"/>
        <v>1.5088919999999999</v>
      </c>
      <c r="Q160" s="25">
        <f t="shared" si="27"/>
        <v>1.5088919999999999</v>
      </c>
      <c r="R160" s="25">
        <f t="shared" si="28"/>
        <v>1.5088919999999999</v>
      </c>
      <c r="S160" s="25">
        <f t="shared" si="29"/>
        <v>1.5088919999999999</v>
      </c>
      <c r="T160" s="25">
        <f t="shared" si="30"/>
        <v>1.5088919999999999</v>
      </c>
      <c r="U160" s="25">
        <f t="shared" si="31"/>
        <v>1.5088919999999999</v>
      </c>
      <c r="V160" s="25">
        <f t="shared" si="32"/>
        <v>0.62870499999999996</v>
      </c>
      <c r="W160" s="20">
        <f t="shared" si="33"/>
        <v>10.562243999999998</v>
      </c>
      <c r="AI160" s="6"/>
    </row>
    <row r="161" spans="1:39" s="5" customFormat="1" x14ac:dyDescent="0.25">
      <c r="A161" s="5" t="s">
        <v>432</v>
      </c>
      <c r="B161" s="5" t="s">
        <v>9</v>
      </c>
      <c r="C161" s="7"/>
      <c r="D161" s="7">
        <v>12341</v>
      </c>
      <c r="E161" s="7">
        <v>12341</v>
      </c>
      <c r="F161" s="7">
        <v>58498</v>
      </c>
      <c r="G161" s="5">
        <v>15.3</v>
      </c>
      <c r="H161" s="5">
        <v>12.340999999999999</v>
      </c>
      <c r="I161" s="8">
        <f t="shared" si="34"/>
        <v>12.340999999999999</v>
      </c>
      <c r="J161" s="5" t="s">
        <v>13</v>
      </c>
      <c r="K161" s="5" t="s">
        <v>11</v>
      </c>
      <c r="L161" s="5">
        <v>84101</v>
      </c>
      <c r="M161" s="6">
        <v>42013</v>
      </c>
      <c r="N161" s="25">
        <f t="shared" si="25"/>
        <v>0.28384299999999996</v>
      </c>
      <c r="O161" s="18">
        <v>0</v>
      </c>
      <c r="P161" s="25">
        <f>N161*11</f>
        <v>3.1222729999999994</v>
      </c>
      <c r="Q161" s="25">
        <f t="shared" si="27"/>
        <v>3.4061159999999995</v>
      </c>
      <c r="R161" s="25">
        <f t="shared" si="28"/>
        <v>3.4061159999999995</v>
      </c>
      <c r="S161" s="25">
        <f t="shared" si="29"/>
        <v>3.4061159999999995</v>
      </c>
      <c r="T161" s="25">
        <f t="shared" si="30"/>
        <v>3.4061159999999995</v>
      </c>
      <c r="U161" s="25">
        <f t="shared" si="31"/>
        <v>3.4061159999999995</v>
      </c>
      <c r="V161" s="25">
        <f t="shared" si="32"/>
        <v>1.4192149999999999</v>
      </c>
      <c r="W161" s="20">
        <f t="shared" si="33"/>
        <v>21.572067999999998</v>
      </c>
      <c r="AI161" s="6"/>
    </row>
    <row r="162" spans="1:39" s="5" customFormat="1" x14ac:dyDescent="0.25">
      <c r="A162" s="5" t="s">
        <v>142</v>
      </c>
      <c r="B162" s="5" t="s">
        <v>9</v>
      </c>
      <c r="C162" s="7"/>
      <c r="D162" s="7">
        <v>3178</v>
      </c>
      <c r="E162" s="7">
        <v>3178</v>
      </c>
      <c r="F162" s="7">
        <v>17917</v>
      </c>
      <c r="G162" s="5">
        <v>3.84</v>
      </c>
      <c r="H162" s="5">
        <v>3.1779999999999999</v>
      </c>
      <c r="I162" s="8">
        <f t="shared" si="34"/>
        <v>3.1779999999999999</v>
      </c>
      <c r="J162" s="5" t="s">
        <v>89</v>
      </c>
      <c r="K162" s="5" t="s">
        <v>11</v>
      </c>
      <c r="L162" s="5">
        <v>84118</v>
      </c>
      <c r="M162" s="6">
        <v>41500</v>
      </c>
      <c r="N162" s="25">
        <f t="shared" si="25"/>
        <v>7.3093999999999992E-2</v>
      </c>
      <c r="O162" s="18">
        <f>N162*16</f>
        <v>1.1695039999999999</v>
      </c>
      <c r="P162" s="25">
        <f t="shared" ref="P162:P193" si="35">N162*12</f>
        <v>0.87712799999999991</v>
      </c>
      <c r="Q162" s="25">
        <f t="shared" si="27"/>
        <v>0.87712799999999991</v>
      </c>
      <c r="R162" s="25">
        <f t="shared" si="28"/>
        <v>0.87712799999999991</v>
      </c>
      <c r="S162" s="25">
        <f t="shared" si="29"/>
        <v>0.87712799999999991</v>
      </c>
      <c r="T162" s="25">
        <f t="shared" si="30"/>
        <v>0.87712799999999991</v>
      </c>
      <c r="U162" s="25">
        <f t="shared" si="31"/>
        <v>0.87712799999999991</v>
      </c>
      <c r="V162" s="25">
        <f t="shared" si="32"/>
        <v>0.36546999999999996</v>
      </c>
      <c r="W162" s="20">
        <f t="shared" si="33"/>
        <v>6.7977419999999995</v>
      </c>
      <c r="AI162" s="6"/>
    </row>
    <row r="163" spans="1:39" s="5" customFormat="1" x14ac:dyDescent="0.25">
      <c r="A163" s="5" t="s">
        <v>27</v>
      </c>
      <c r="B163" s="5" t="s">
        <v>9</v>
      </c>
      <c r="C163" s="7"/>
      <c r="D163" s="7">
        <v>22464</v>
      </c>
      <c r="E163" s="7">
        <v>22464</v>
      </c>
      <c r="F163" s="7">
        <v>190869.85</v>
      </c>
      <c r="G163" s="5">
        <v>30</v>
      </c>
      <c r="H163" s="5">
        <v>22.463999999999999</v>
      </c>
      <c r="I163" s="8">
        <f t="shared" si="34"/>
        <v>22.463999999999999</v>
      </c>
      <c r="J163" s="5" t="s">
        <v>28</v>
      </c>
      <c r="K163" s="5" t="s">
        <v>11</v>
      </c>
      <c r="L163" s="5">
        <v>84088</v>
      </c>
      <c r="M163" s="6">
        <v>41760</v>
      </c>
      <c r="N163" s="25">
        <f t="shared" si="25"/>
        <v>0.51667199999999991</v>
      </c>
      <c r="O163" s="18">
        <f>N163*7</f>
        <v>3.6167039999999995</v>
      </c>
      <c r="P163" s="25">
        <f t="shared" si="35"/>
        <v>6.2000639999999994</v>
      </c>
      <c r="Q163" s="25">
        <f t="shared" si="27"/>
        <v>6.2000639999999994</v>
      </c>
      <c r="R163" s="25">
        <f t="shared" si="28"/>
        <v>6.2000639999999994</v>
      </c>
      <c r="S163" s="25">
        <f t="shared" si="29"/>
        <v>6.2000639999999994</v>
      </c>
      <c r="T163" s="25">
        <f t="shared" si="30"/>
        <v>6.2000639999999994</v>
      </c>
      <c r="U163" s="25">
        <f t="shared" si="31"/>
        <v>6.2000639999999994</v>
      </c>
      <c r="V163" s="25">
        <f t="shared" si="32"/>
        <v>2.5833599999999994</v>
      </c>
      <c r="W163" s="20">
        <f t="shared" si="33"/>
        <v>43.40044799999999</v>
      </c>
      <c r="AI163" s="6"/>
      <c r="AM163" s="6"/>
    </row>
    <row r="164" spans="1:39" s="5" customFormat="1" x14ac:dyDescent="0.25">
      <c r="A164" s="5" t="s">
        <v>145</v>
      </c>
      <c r="B164" s="5" t="s">
        <v>9</v>
      </c>
      <c r="C164" s="7"/>
      <c r="D164" s="7">
        <v>25000</v>
      </c>
      <c r="E164" s="7">
        <v>25000</v>
      </c>
      <c r="F164" s="7">
        <v>119000</v>
      </c>
      <c r="G164" s="5">
        <v>36</v>
      </c>
      <c r="H164" s="5">
        <v>31.01</v>
      </c>
      <c r="I164" s="8">
        <f t="shared" ref="I164:I195" si="36">(D164/1)/1000</f>
        <v>25</v>
      </c>
      <c r="J164" s="5" t="s">
        <v>13</v>
      </c>
      <c r="K164" s="5" t="s">
        <v>11</v>
      </c>
      <c r="L164" s="5">
        <v>84123</v>
      </c>
      <c r="M164" s="6">
        <v>41480</v>
      </c>
      <c r="N164" s="25">
        <f t="shared" si="25"/>
        <v>0.57499999999999996</v>
      </c>
      <c r="O164" s="18">
        <f>N164*17</f>
        <v>9.7749999999999986</v>
      </c>
      <c r="P164" s="25">
        <f t="shared" si="35"/>
        <v>6.8999999999999995</v>
      </c>
      <c r="Q164" s="25">
        <f t="shared" si="27"/>
        <v>6.8999999999999995</v>
      </c>
      <c r="R164" s="25">
        <f t="shared" si="28"/>
        <v>6.8999999999999995</v>
      </c>
      <c r="S164" s="25">
        <f t="shared" si="29"/>
        <v>6.8999999999999995</v>
      </c>
      <c r="T164" s="25">
        <f t="shared" si="30"/>
        <v>6.8999999999999995</v>
      </c>
      <c r="U164" s="25">
        <f t="shared" si="31"/>
        <v>6.8999999999999995</v>
      </c>
      <c r="V164" s="25">
        <f t="shared" si="32"/>
        <v>2.875</v>
      </c>
      <c r="W164" s="20">
        <f t="shared" si="33"/>
        <v>54.04999999999999</v>
      </c>
      <c r="AI164" s="6"/>
    </row>
    <row r="165" spans="1:39" s="5" customFormat="1" x14ac:dyDescent="0.25">
      <c r="A165" s="5" t="s">
        <v>146</v>
      </c>
      <c r="B165" s="5" t="s">
        <v>9</v>
      </c>
      <c r="C165" s="7"/>
      <c r="D165" s="7">
        <v>23258</v>
      </c>
      <c r="E165" s="7">
        <v>23258</v>
      </c>
      <c r="F165" s="7">
        <v>119000</v>
      </c>
      <c r="G165" s="5">
        <v>27</v>
      </c>
      <c r="H165" s="5">
        <v>23.257999999999999</v>
      </c>
      <c r="I165" s="8">
        <f t="shared" si="36"/>
        <v>23.257999999999999</v>
      </c>
      <c r="J165" s="5" t="s">
        <v>13</v>
      </c>
      <c r="K165" s="5" t="s">
        <v>11</v>
      </c>
      <c r="L165" s="5">
        <v>84123</v>
      </c>
      <c r="M165" s="6">
        <v>41480</v>
      </c>
      <c r="N165" s="25">
        <f t="shared" si="25"/>
        <v>0.53493400000000002</v>
      </c>
      <c r="O165" s="18">
        <f>N165*17</f>
        <v>9.0938780000000001</v>
      </c>
      <c r="P165" s="25">
        <f t="shared" si="35"/>
        <v>6.4192080000000002</v>
      </c>
      <c r="Q165" s="25">
        <f t="shared" si="27"/>
        <v>6.4192080000000002</v>
      </c>
      <c r="R165" s="25">
        <f t="shared" si="28"/>
        <v>6.4192080000000002</v>
      </c>
      <c r="S165" s="25">
        <f t="shared" si="29"/>
        <v>6.4192080000000002</v>
      </c>
      <c r="T165" s="25">
        <f t="shared" si="30"/>
        <v>6.4192080000000002</v>
      </c>
      <c r="U165" s="25">
        <f t="shared" si="31"/>
        <v>6.4192080000000002</v>
      </c>
      <c r="V165" s="25">
        <f t="shared" si="32"/>
        <v>2.6746699999999999</v>
      </c>
      <c r="W165" s="20">
        <f t="shared" si="33"/>
        <v>50.283795999999995</v>
      </c>
      <c r="AI165" s="6"/>
    </row>
    <row r="166" spans="1:39" s="5" customFormat="1" x14ac:dyDescent="0.25">
      <c r="A166" s="5" t="s">
        <v>147</v>
      </c>
      <c r="B166" s="5" t="s">
        <v>9</v>
      </c>
      <c r="C166" s="7"/>
      <c r="D166" s="7">
        <v>23258</v>
      </c>
      <c r="E166" s="7">
        <v>23258</v>
      </c>
      <c r="F166" s="7">
        <v>119000</v>
      </c>
      <c r="G166" s="5">
        <v>27</v>
      </c>
      <c r="H166" s="5">
        <v>23.257999999999999</v>
      </c>
      <c r="I166" s="8">
        <f t="shared" si="36"/>
        <v>23.257999999999999</v>
      </c>
      <c r="J166" s="5" t="s">
        <v>13</v>
      </c>
      <c r="K166" s="5" t="s">
        <v>11</v>
      </c>
      <c r="L166" s="5">
        <v>84123</v>
      </c>
      <c r="M166" s="6">
        <v>41480</v>
      </c>
      <c r="N166" s="25">
        <f t="shared" si="25"/>
        <v>0.53493400000000002</v>
      </c>
      <c r="O166" s="18">
        <f>N166*17</f>
        <v>9.0938780000000001</v>
      </c>
      <c r="P166" s="25">
        <f t="shared" si="35"/>
        <v>6.4192080000000002</v>
      </c>
      <c r="Q166" s="25">
        <f t="shared" si="27"/>
        <v>6.4192080000000002</v>
      </c>
      <c r="R166" s="25">
        <f t="shared" si="28"/>
        <v>6.4192080000000002</v>
      </c>
      <c r="S166" s="25">
        <f t="shared" si="29"/>
        <v>6.4192080000000002</v>
      </c>
      <c r="T166" s="25">
        <f t="shared" si="30"/>
        <v>6.4192080000000002</v>
      </c>
      <c r="U166" s="25">
        <f t="shared" si="31"/>
        <v>6.4192080000000002</v>
      </c>
      <c r="V166" s="25">
        <f t="shared" si="32"/>
        <v>2.6746699999999999</v>
      </c>
      <c r="W166" s="20">
        <f t="shared" si="33"/>
        <v>50.283795999999995</v>
      </c>
      <c r="AI166" s="6"/>
    </row>
    <row r="167" spans="1:39" s="5" customFormat="1" x14ac:dyDescent="0.25">
      <c r="A167" s="5" t="s">
        <v>314</v>
      </c>
      <c r="B167" s="5" t="s">
        <v>9</v>
      </c>
      <c r="C167" s="7"/>
      <c r="D167" s="7">
        <v>21502</v>
      </c>
      <c r="E167" s="7">
        <v>21502</v>
      </c>
      <c r="F167" s="7">
        <v>86250</v>
      </c>
      <c r="G167" s="5">
        <v>25</v>
      </c>
      <c r="H167" s="5">
        <v>21.501999999999999</v>
      </c>
      <c r="I167" s="8">
        <f t="shared" si="36"/>
        <v>21.501999999999999</v>
      </c>
      <c r="J167" s="5" t="s">
        <v>315</v>
      </c>
      <c r="K167" s="5" t="s">
        <v>316</v>
      </c>
      <c r="L167" s="5">
        <v>84751</v>
      </c>
      <c r="M167" s="6">
        <v>41892</v>
      </c>
      <c r="N167" s="25">
        <f t="shared" si="25"/>
        <v>0.49454599999999999</v>
      </c>
      <c r="O167" s="18">
        <f>N167*3</f>
        <v>1.483638</v>
      </c>
      <c r="P167" s="25">
        <f t="shared" si="35"/>
        <v>5.934552</v>
      </c>
      <c r="Q167" s="25">
        <f t="shared" si="27"/>
        <v>5.934552</v>
      </c>
      <c r="R167" s="25">
        <f t="shared" si="28"/>
        <v>5.934552</v>
      </c>
      <c r="S167" s="25">
        <f t="shared" si="29"/>
        <v>5.934552</v>
      </c>
      <c r="T167" s="25">
        <f t="shared" si="30"/>
        <v>5.934552</v>
      </c>
      <c r="U167" s="25">
        <f t="shared" si="31"/>
        <v>5.934552</v>
      </c>
      <c r="V167" s="25">
        <f t="shared" si="32"/>
        <v>2.4727299999999999</v>
      </c>
      <c r="W167" s="20">
        <f t="shared" si="33"/>
        <v>39.563679999999998</v>
      </c>
      <c r="AI167" s="6"/>
    </row>
    <row r="168" spans="1:39" s="5" customFormat="1" x14ac:dyDescent="0.25">
      <c r="A168" s="5" t="s">
        <v>148</v>
      </c>
      <c r="B168" s="5" t="s">
        <v>9</v>
      </c>
      <c r="C168" s="7"/>
      <c r="D168" s="7">
        <v>23621</v>
      </c>
      <c r="E168" s="7">
        <v>23621</v>
      </c>
      <c r="F168" s="7">
        <v>119000</v>
      </c>
      <c r="G168" s="5">
        <v>27</v>
      </c>
      <c r="H168" s="5">
        <v>23.620999999999999</v>
      </c>
      <c r="I168" s="8">
        <f t="shared" si="36"/>
        <v>23.620999999999999</v>
      </c>
      <c r="J168" s="5" t="s">
        <v>13</v>
      </c>
      <c r="K168" s="5" t="s">
        <v>11</v>
      </c>
      <c r="L168" s="5">
        <v>84123</v>
      </c>
      <c r="M168" s="6">
        <v>41480</v>
      </c>
      <c r="N168" s="25">
        <f t="shared" si="25"/>
        <v>0.54328299999999996</v>
      </c>
      <c r="O168" s="18">
        <f>N168*17</f>
        <v>9.235811</v>
      </c>
      <c r="P168" s="25">
        <f t="shared" si="35"/>
        <v>6.5193959999999995</v>
      </c>
      <c r="Q168" s="25">
        <f t="shared" si="27"/>
        <v>6.5193959999999995</v>
      </c>
      <c r="R168" s="25">
        <f t="shared" si="28"/>
        <v>6.5193959999999995</v>
      </c>
      <c r="S168" s="25">
        <f t="shared" si="29"/>
        <v>6.5193959999999995</v>
      </c>
      <c r="T168" s="25">
        <f t="shared" si="30"/>
        <v>6.5193959999999995</v>
      </c>
      <c r="U168" s="25">
        <f t="shared" si="31"/>
        <v>6.5193959999999995</v>
      </c>
      <c r="V168" s="25">
        <f t="shared" si="32"/>
        <v>2.7164149999999996</v>
      </c>
      <c r="W168" s="20">
        <f t="shared" si="33"/>
        <v>51.068601999999998</v>
      </c>
      <c r="AI168" s="6"/>
    </row>
    <row r="169" spans="1:39" s="5" customFormat="1" x14ac:dyDescent="0.25">
      <c r="A169" s="5" t="s">
        <v>433</v>
      </c>
      <c r="B169" s="5" t="s">
        <v>9</v>
      </c>
      <c r="C169" s="7"/>
      <c r="D169" s="7">
        <v>21281</v>
      </c>
      <c r="E169" s="7">
        <v>21281</v>
      </c>
      <c r="F169" s="7">
        <v>93750</v>
      </c>
      <c r="G169" s="5">
        <v>25</v>
      </c>
      <c r="H169" s="5">
        <v>21.280999999999999</v>
      </c>
      <c r="I169" s="8">
        <f t="shared" si="36"/>
        <v>21.280999999999999</v>
      </c>
      <c r="J169" s="5" t="s">
        <v>315</v>
      </c>
      <c r="K169" s="5" t="s">
        <v>316</v>
      </c>
      <c r="L169" s="5">
        <v>84751</v>
      </c>
      <c r="M169" s="6">
        <v>41936</v>
      </c>
      <c r="N169" s="25">
        <f t="shared" si="25"/>
        <v>0.48946299999999998</v>
      </c>
      <c r="O169" s="18">
        <f>N169*2</f>
        <v>0.97892599999999996</v>
      </c>
      <c r="P169" s="25">
        <f t="shared" si="35"/>
        <v>5.8735559999999998</v>
      </c>
      <c r="Q169" s="25">
        <f t="shared" si="27"/>
        <v>5.8735559999999998</v>
      </c>
      <c r="R169" s="25">
        <f t="shared" si="28"/>
        <v>5.8735559999999998</v>
      </c>
      <c r="S169" s="25">
        <f t="shared" si="29"/>
        <v>5.8735559999999998</v>
      </c>
      <c r="T169" s="25">
        <f t="shared" si="30"/>
        <v>5.8735559999999998</v>
      </c>
      <c r="U169" s="25">
        <f t="shared" si="31"/>
        <v>5.8735559999999998</v>
      </c>
      <c r="V169" s="25">
        <f t="shared" si="32"/>
        <v>2.4473149999999997</v>
      </c>
      <c r="W169" s="20">
        <f t="shared" si="33"/>
        <v>38.667576999999994</v>
      </c>
      <c r="AI169" s="6"/>
    </row>
    <row r="170" spans="1:39" s="5" customFormat="1" x14ac:dyDescent="0.25">
      <c r="A170" s="5" t="s">
        <v>169</v>
      </c>
      <c r="B170" s="5" t="s">
        <v>9</v>
      </c>
      <c r="C170" s="7"/>
      <c r="D170" s="7">
        <v>12676</v>
      </c>
      <c r="E170" s="7">
        <v>12676</v>
      </c>
      <c r="F170" s="7">
        <v>50946.62</v>
      </c>
      <c r="G170" s="5">
        <v>15.3</v>
      </c>
      <c r="H170" s="5">
        <v>13.135</v>
      </c>
      <c r="I170" s="8">
        <f t="shared" si="36"/>
        <v>12.676</v>
      </c>
      <c r="J170" s="5" t="s">
        <v>50</v>
      </c>
      <c r="K170" s="5" t="s">
        <v>51</v>
      </c>
      <c r="L170" s="5">
        <v>84404</v>
      </c>
      <c r="M170" s="6">
        <v>41746</v>
      </c>
      <c r="N170" s="25">
        <f t="shared" si="25"/>
        <v>0.29154799999999997</v>
      </c>
      <c r="O170" s="18">
        <f>N170*8</f>
        <v>2.3323839999999998</v>
      </c>
      <c r="P170" s="25">
        <f t="shared" si="35"/>
        <v>3.4985759999999999</v>
      </c>
      <c r="Q170" s="25">
        <f t="shared" si="27"/>
        <v>3.4985759999999999</v>
      </c>
      <c r="R170" s="25">
        <f t="shared" si="28"/>
        <v>3.4985759999999999</v>
      </c>
      <c r="S170" s="25">
        <f t="shared" si="29"/>
        <v>3.4985759999999999</v>
      </c>
      <c r="T170" s="25">
        <f t="shared" si="30"/>
        <v>3.4985759999999999</v>
      </c>
      <c r="U170" s="25">
        <f t="shared" si="31"/>
        <v>3.4985759999999999</v>
      </c>
      <c r="V170" s="25">
        <f t="shared" si="32"/>
        <v>1.4577399999999998</v>
      </c>
      <c r="W170" s="20">
        <f t="shared" si="33"/>
        <v>24.781579999999998</v>
      </c>
      <c r="AI170" s="6"/>
    </row>
    <row r="171" spans="1:39" s="5" customFormat="1" x14ac:dyDescent="0.25">
      <c r="A171" s="5" t="s">
        <v>177</v>
      </c>
      <c r="B171" s="5" t="s">
        <v>9</v>
      </c>
      <c r="C171" s="7"/>
      <c r="D171" s="7">
        <v>10453</v>
      </c>
      <c r="E171" s="7">
        <v>10453</v>
      </c>
      <c r="F171" s="7">
        <v>43476</v>
      </c>
      <c r="G171" s="5">
        <v>12.2</v>
      </c>
      <c r="H171" s="5">
        <v>10.452999999999999</v>
      </c>
      <c r="I171" s="8">
        <f t="shared" si="36"/>
        <v>10.452999999999999</v>
      </c>
      <c r="J171" s="5" t="s">
        <v>107</v>
      </c>
      <c r="K171" s="5" t="s">
        <v>108</v>
      </c>
      <c r="L171" s="5">
        <v>84532</v>
      </c>
      <c r="M171" s="6">
        <v>41621</v>
      </c>
      <c r="N171" s="25">
        <f t="shared" si="25"/>
        <v>0.24041899999999999</v>
      </c>
      <c r="O171" s="18">
        <f>N171*12</f>
        <v>2.8850280000000001</v>
      </c>
      <c r="P171" s="25">
        <f t="shared" si="35"/>
        <v>2.8850280000000001</v>
      </c>
      <c r="Q171" s="25">
        <f t="shared" si="27"/>
        <v>2.8850280000000001</v>
      </c>
      <c r="R171" s="25">
        <f t="shared" si="28"/>
        <v>2.8850280000000001</v>
      </c>
      <c r="S171" s="25">
        <f t="shared" si="29"/>
        <v>2.8850280000000001</v>
      </c>
      <c r="T171" s="25">
        <f t="shared" si="30"/>
        <v>2.8850280000000001</v>
      </c>
      <c r="U171" s="25">
        <f t="shared" si="31"/>
        <v>2.8850280000000001</v>
      </c>
      <c r="V171" s="25">
        <f t="shared" si="32"/>
        <v>1.2020949999999999</v>
      </c>
      <c r="W171" s="20">
        <f t="shared" si="33"/>
        <v>21.397291000000003</v>
      </c>
      <c r="AI171" s="6"/>
    </row>
    <row r="172" spans="1:39" s="5" customFormat="1" x14ac:dyDescent="0.25">
      <c r="A172" s="5" t="s">
        <v>191</v>
      </c>
      <c r="B172" s="5" t="s">
        <v>9</v>
      </c>
      <c r="C172" s="7"/>
      <c r="D172" s="7">
        <v>25000</v>
      </c>
      <c r="E172" s="7">
        <v>25000</v>
      </c>
      <c r="F172" s="7">
        <v>143680</v>
      </c>
      <c r="G172" s="5">
        <v>31.2</v>
      </c>
      <c r="H172" s="5">
        <v>26.268000000000001</v>
      </c>
      <c r="I172" s="8">
        <f t="shared" si="36"/>
        <v>25</v>
      </c>
      <c r="J172" s="5" t="s">
        <v>35</v>
      </c>
      <c r="K172" s="5" t="s">
        <v>11</v>
      </c>
      <c r="L172" s="5">
        <v>84070</v>
      </c>
      <c r="M172" s="6">
        <v>41664</v>
      </c>
      <c r="N172" s="25">
        <f t="shared" si="25"/>
        <v>0.57499999999999996</v>
      </c>
      <c r="O172" s="18">
        <f>N172*11</f>
        <v>6.3249999999999993</v>
      </c>
      <c r="P172" s="25">
        <f t="shared" si="35"/>
        <v>6.8999999999999995</v>
      </c>
      <c r="Q172" s="25">
        <f t="shared" si="27"/>
        <v>6.8999999999999995</v>
      </c>
      <c r="R172" s="25">
        <f t="shared" si="28"/>
        <v>6.8999999999999995</v>
      </c>
      <c r="S172" s="25">
        <f t="shared" si="29"/>
        <v>6.8999999999999995</v>
      </c>
      <c r="T172" s="25">
        <f t="shared" si="30"/>
        <v>6.8999999999999995</v>
      </c>
      <c r="U172" s="25">
        <f t="shared" si="31"/>
        <v>6.8999999999999995</v>
      </c>
      <c r="V172" s="25">
        <f t="shared" si="32"/>
        <v>2.875</v>
      </c>
      <c r="W172" s="20">
        <f t="shared" si="33"/>
        <v>50.599999999999994</v>
      </c>
    </row>
    <row r="173" spans="1:39" s="5" customFormat="1" x14ac:dyDescent="0.25">
      <c r="A173" s="5" t="s">
        <v>188</v>
      </c>
      <c r="B173" s="5" t="s">
        <v>9</v>
      </c>
      <c r="C173" s="7"/>
      <c r="D173" s="7">
        <v>8226</v>
      </c>
      <c r="E173" s="7">
        <v>8226</v>
      </c>
      <c r="F173" s="7">
        <v>47500</v>
      </c>
      <c r="G173" s="5">
        <v>10</v>
      </c>
      <c r="H173" s="5">
        <v>8.2260000000000009</v>
      </c>
      <c r="I173" s="8">
        <f t="shared" si="36"/>
        <v>8.2260000000000009</v>
      </c>
      <c r="J173" s="5" t="s">
        <v>189</v>
      </c>
      <c r="K173" s="5" t="s">
        <v>66</v>
      </c>
      <c r="L173" s="5">
        <v>84014</v>
      </c>
      <c r="M173" s="6">
        <v>41663</v>
      </c>
      <c r="N173" s="25">
        <f t="shared" si="25"/>
        <v>0.18919800000000001</v>
      </c>
      <c r="O173" s="18">
        <f>N173*11</f>
        <v>2.081178</v>
      </c>
      <c r="P173" s="25">
        <f t="shared" si="35"/>
        <v>2.2703760000000002</v>
      </c>
      <c r="Q173" s="25">
        <f t="shared" si="27"/>
        <v>2.2703760000000002</v>
      </c>
      <c r="R173" s="25">
        <f t="shared" si="28"/>
        <v>2.2703760000000002</v>
      </c>
      <c r="S173" s="25">
        <f t="shared" si="29"/>
        <v>2.2703760000000002</v>
      </c>
      <c r="T173" s="25">
        <f t="shared" si="30"/>
        <v>2.2703760000000002</v>
      </c>
      <c r="U173" s="25">
        <f t="shared" si="31"/>
        <v>2.2703760000000002</v>
      </c>
      <c r="V173" s="25">
        <f t="shared" si="32"/>
        <v>0.94599</v>
      </c>
      <c r="W173" s="20">
        <f t="shared" si="33"/>
        <v>16.649424000000003</v>
      </c>
      <c r="AI173" s="6"/>
    </row>
    <row r="174" spans="1:39" s="5" customFormat="1" x14ac:dyDescent="0.25">
      <c r="A174" s="5" t="s">
        <v>192</v>
      </c>
      <c r="B174" s="5" t="s">
        <v>9</v>
      </c>
      <c r="C174" s="7"/>
      <c r="D174" s="7">
        <v>25000</v>
      </c>
      <c r="E174" s="7">
        <v>25000</v>
      </c>
      <c r="F174" s="7">
        <v>193650</v>
      </c>
      <c r="G174" s="5">
        <v>52.47</v>
      </c>
      <c r="H174" s="5">
        <v>40.17</v>
      </c>
      <c r="I174" s="8">
        <f t="shared" si="36"/>
        <v>25</v>
      </c>
      <c r="J174" s="5" t="s">
        <v>13</v>
      </c>
      <c r="K174" s="5" t="s">
        <v>11</v>
      </c>
      <c r="L174" s="5">
        <v>84101</v>
      </c>
      <c r="M174" s="6">
        <v>41596</v>
      </c>
      <c r="N174" s="25">
        <f t="shared" si="25"/>
        <v>0.57499999999999996</v>
      </c>
      <c r="O174" s="18">
        <f>N174*13</f>
        <v>7.4749999999999996</v>
      </c>
      <c r="P174" s="25">
        <f t="shared" si="35"/>
        <v>6.8999999999999995</v>
      </c>
      <c r="Q174" s="25">
        <f t="shared" si="27"/>
        <v>6.8999999999999995</v>
      </c>
      <c r="R174" s="25">
        <f t="shared" si="28"/>
        <v>6.8999999999999995</v>
      </c>
      <c r="S174" s="25">
        <f t="shared" si="29"/>
        <v>6.8999999999999995</v>
      </c>
      <c r="T174" s="25">
        <f t="shared" si="30"/>
        <v>6.8999999999999995</v>
      </c>
      <c r="U174" s="25">
        <f t="shared" si="31"/>
        <v>6.8999999999999995</v>
      </c>
      <c r="V174" s="25">
        <f t="shared" si="32"/>
        <v>2.875</v>
      </c>
      <c r="W174" s="20">
        <f t="shared" si="33"/>
        <v>51.749999999999993</v>
      </c>
      <c r="AI174" s="6"/>
    </row>
    <row r="175" spans="1:39" s="5" customFormat="1" x14ac:dyDescent="0.25">
      <c r="A175" s="5" t="s">
        <v>193</v>
      </c>
      <c r="B175" s="5" t="s">
        <v>9</v>
      </c>
      <c r="C175" s="7"/>
      <c r="D175" s="7">
        <v>25000</v>
      </c>
      <c r="E175" s="7">
        <v>25000</v>
      </c>
      <c r="F175" s="7">
        <v>181222.2</v>
      </c>
      <c r="G175" s="5">
        <v>35.954999999999998</v>
      </c>
      <c r="H175" s="5">
        <v>30.190999999999999</v>
      </c>
      <c r="I175" s="8">
        <f t="shared" si="36"/>
        <v>25</v>
      </c>
      <c r="J175" s="5" t="s">
        <v>84</v>
      </c>
      <c r="K175" s="5" t="s">
        <v>85</v>
      </c>
      <c r="L175" s="5">
        <v>84057</v>
      </c>
      <c r="M175" s="6">
        <v>41500</v>
      </c>
      <c r="N175" s="25">
        <f t="shared" si="25"/>
        <v>0.57499999999999996</v>
      </c>
      <c r="O175" s="18">
        <f>N175*16</f>
        <v>9.1999999999999993</v>
      </c>
      <c r="P175" s="25">
        <f t="shared" si="35"/>
        <v>6.8999999999999995</v>
      </c>
      <c r="Q175" s="25">
        <f t="shared" si="27"/>
        <v>6.8999999999999995</v>
      </c>
      <c r="R175" s="25">
        <f t="shared" si="28"/>
        <v>6.8999999999999995</v>
      </c>
      <c r="S175" s="25">
        <f t="shared" si="29"/>
        <v>6.8999999999999995</v>
      </c>
      <c r="T175" s="25">
        <f t="shared" si="30"/>
        <v>6.8999999999999995</v>
      </c>
      <c r="U175" s="25">
        <f t="shared" si="31"/>
        <v>6.8999999999999995</v>
      </c>
      <c r="V175" s="25">
        <f t="shared" si="32"/>
        <v>2.875</v>
      </c>
      <c r="W175" s="20">
        <f t="shared" si="33"/>
        <v>53.474999999999994</v>
      </c>
      <c r="AI175" s="6"/>
    </row>
    <row r="176" spans="1:39" s="5" customFormat="1" x14ac:dyDescent="0.25">
      <c r="A176" s="5" t="s">
        <v>199</v>
      </c>
      <c r="B176" s="5" t="s">
        <v>9</v>
      </c>
      <c r="C176" s="7"/>
      <c r="D176" s="7">
        <v>12476</v>
      </c>
      <c r="E176" s="7">
        <v>12476</v>
      </c>
      <c r="F176" s="7">
        <v>51750</v>
      </c>
      <c r="G176" s="5">
        <v>15.12</v>
      </c>
      <c r="H176" s="5">
        <v>12.476000000000001</v>
      </c>
      <c r="I176" s="8">
        <f t="shared" si="36"/>
        <v>12.476000000000001</v>
      </c>
      <c r="J176" s="5" t="s">
        <v>128</v>
      </c>
      <c r="K176" s="5" t="s">
        <v>85</v>
      </c>
      <c r="L176" s="5">
        <v>84003</v>
      </c>
      <c r="M176" s="6">
        <v>41596</v>
      </c>
      <c r="N176" s="25">
        <f t="shared" si="25"/>
        <v>0.28694800000000004</v>
      </c>
      <c r="O176" s="18">
        <f>N176*13</f>
        <v>3.7303240000000004</v>
      </c>
      <c r="P176" s="25">
        <f t="shared" si="35"/>
        <v>3.4433760000000007</v>
      </c>
      <c r="Q176" s="25">
        <f t="shared" si="27"/>
        <v>3.4433760000000007</v>
      </c>
      <c r="R176" s="25">
        <f t="shared" si="28"/>
        <v>3.4433760000000007</v>
      </c>
      <c r="S176" s="25">
        <f t="shared" si="29"/>
        <v>3.4433760000000007</v>
      </c>
      <c r="T176" s="25">
        <f t="shared" si="30"/>
        <v>3.4433760000000007</v>
      </c>
      <c r="U176" s="25">
        <f t="shared" si="31"/>
        <v>3.4433760000000007</v>
      </c>
      <c r="V176" s="25">
        <f t="shared" si="32"/>
        <v>1.4347400000000001</v>
      </c>
      <c r="W176" s="20">
        <f t="shared" si="33"/>
        <v>25.825320000000005</v>
      </c>
      <c r="AI176" s="6"/>
    </row>
    <row r="177" spans="1:35" s="5" customFormat="1" x14ac:dyDescent="0.25">
      <c r="A177" s="5" t="s">
        <v>203</v>
      </c>
      <c r="B177" s="5" t="s">
        <v>9</v>
      </c>
      <c r="C177" s="7"/>
      <c r="D177" s="7">
        <v>20076</v>
      </c>
      <c r="E177" s="7">
        <v>20076</v>
      </c>
      <c r="F177" s="7">
        <v>64428</v>
      </c>
      <c r="G177" s="5">
        <v>24.78</v>
      </c>
      <c r="H177" s="5">
        <v>20.823</v>
      </c>
      <c r="I177" s="8">
        <f t="shared" si="36"/>
        <v>20.076000000000001</v>
      </c>
      <c r="J177" s="5" t="s">
        <v>204</v>
      </c>
      <c r="K177" s="5" t="s">
        <v>11</v>
      </c>
      <c r="L177" s="5">
        <v>84065</v>
      </c>
      <c r="M177" s="6">
        <v>41621</v>
      </c>
      <c r="N177" s="25">
        <f t="shared" si="25"/>
        <v>0.46174799999999999</v>
      </c>
      <c r="O177" s="18">
        <f>N177*12</f>
        <v>5.5409759999999997</v>
      </c>
      <c r="P177" s="25">
        <f t="shared" si="35"/>
        <v>5.5409759999999997</v>
      </c>
      <c r="Q177" s="25">
        <f t="shared" si="27"/>
        <v>5.5409759999999997</v>
      </c>
      <c r="R177" s="25">
        <f t="shared" si="28"/>
        <v>5.5409759999999997</v>
      </c>
      <c r="S177" s="25">
        <f t="shared" si="29"/>
        <v>5.5409759999999997</v>
      </c>
      <c r="T177" s="25">
        <f t="shared" si="30"/>
        <v>5.5409759999999997</v>
      </c>
      <c r="U177" s="25">
        <f t="shared" si="31"/>
        <v>5.5409759999999997</v>
      </c>
      <c r="V177" s="25">
        <f t="shared" si="32"/>
        <v>2.3087399999999998</v>
      </c>
      <c r="W177" s="20">
        <f t="shared" si="33"/>
        <v>41.095571999999997</v>
      </c>
      <c r="AI177" s="6"/>
    </row>
    <row r="178" spans="1:35" s="5" customFormat="1" x14ac:dyDescent="0.25">
      <c r="A178" s="5" t="s">
        <v>219</v>
      </c>
      <c r="B178" s="5" t="s">
        <v>9</v>
      </c>
      <c r="C178" s="7"/>
      <c r="D178" s="7">
        <v>24020</v>
      </c>
      <c r="E178" s="7">
        <v>24020</v>
      </c>
      <c r="F178" s="7">
        <v>143500</v>
      </c>
      <c r="G178" s="5">
        <v>28.75</v>
      </c>
      <c r="H178" s="5">
        <v>24.02</v>
      </c>
      <c r="I178" s="8">
        <f t="shared" si="36"/>
        <v>24.02</v>
      </c>
      <c r="J178" s="5" t="s">
        <v>13</v>
      </c>
      <c r="K178" s="5" t="s">
        <v>11</v>
      </c>
      <c r="L178" s="5">
        <v>84106</v>
      </c>
      <c r="M178" s="6">
        <v>41760</v>
      </c>
      <c r="N178" s="25">
        <f t="shared" si="25"/>
        <v>0.55245999999999995</v>
      </c>
      <c r="O178" s="18">
        <f>N178*7</f>
        <v>3.8672199999999997</v>
      </c>
      <c r="P178" s="25">
        <f t="shared" si="35"/>
        <v>6.6295199999999994</v>
      </c>
      <c r="Q178" s="25">
        <f t="shared" si="27"/>
        <v>6.6295199999999994</v>
      </c>
      <c r="R178" s="25">
        <f t="shared" si="28"/>
        <v>6.6295199999999994</v>
      </c>
      <c r="S178" s="25">
        <f t="shared" si="29"/>
        <v>6.6295199999999994</v>
      </c>
      <c r="T178" s="25">
        <f t="shared" si="30"/>
        <v>6.6295199999999994</v>
      </c>
      <c r="U178" s="25">
        <f t="shared" si="31"/>
        <v>6.6295199999999994</v>
      </c>
      <c r="V178" s="25">
        <f t="shared" si="32"/>
        <v>2.7622999999999998</v>
      </c>
      <c r="W178" s="20">
        <f t="shared" si="33"/>
        <v>46.406639999999996</v>
      </c>
      <c r="AI178" s="6"/>
    </row>
    <row r="179" spans="1:35" s="5" customFormat="1" x14ac:dyDescent="0.25">
      <c r="A179" s="5" t="s">
        <v>218</v>
      </c>
      <c r="B179" s="5" t="s">
        <v>9</v>
      </c>
      <c r="C179" s="7"/>
      <c r="D179" s="7">
        <v>25000</v>
      </c>
      <c r="E179" s="7">
        <v>25000</v>
      </c>
      <c r="F179" s="7">
        <v>94709.38</v>
      </c>
      <c r="G179" s="5">
        <v>30</v>
      </c>
      <c r="H179" s="5">
        <v>25.353000000000002</v>
      </c>
      <c r="I179" s="8">
        <f t="shared" si="36"/>
        <v>25</v>
      </c>
      <c r="J179" s="5" t="s">
        <v>89</v>
      </c>
      <c r="K179" s="5" t="s">
        <v>11</v>
      </c>
      <c r="L179" s="5">
        <v>84084</v>
      </c>
      <c r="M179" s="6">
        <v>41670</v>
      </c>
      <c r="N179" s="25">
        <f t="shared" si="25"/>
        <v>0.57499999999999996</v>
      </c>
      <c r="O179" s="18">
        <f>N179*11</f>
        <v>6.3249999999999993</v>
      </c>
      <c r="P179" s="25">
        <f t="shared" si="35"/>
        <v>6.8999999999999995</v>
      </c>
      <c r="Q179" s="25">
        <f t="shared" si="27"/>
        <v>6.8999999999999995</v>
      </c>
      <c r="R179" s="25">
        <f t="shared" si="28"/>
        <v>6.8999999999999995</v>
      </c>
      <c r="S179" s="25">
        <f t="shared" si="29"/>
        <v>6.8999999999999995</v>
      </c>
      <c r="T179" s="25">
        <f t="shared" si="30"/>
        <v>6.8999999999999995</v>
      </c>
      <c r="U179" s="25">
        <f t="shared" si="31"/>
        <v>6.8999999999999995</v>
      </c>
      <c r="V179" s="25">
        <f t="shared" si="32"/>
        <v>2.875</v>
      </c>
      <c r="W179" s="20">
        <f t="shared" si="33"/>
        <v>50.599999999999994</v>
      </c>
      <c r="AI179" s="6"/>
    </row>
    <row r="180" spans="1:35" s="5" customFormat="1" x14ac:dyDescent="0.25">
      <c r="A180" s="5" t="s">
        <v>220</v>
      </c>
      <c r="B180" s="5" t="s">
        <v>9</v>
      </c>
      <c r="C180" s="7"/>
      <c r="D180" s="7">
        <v>23474</v>
      </c>
      <c r="E180" s="7">
        <v>23474</v>
      </c>
      <c r="F180" s="7">
        <v>143500</v>
      </c>
      <c r="G180" s="5">
        <v>27.54</v>
      </c>
      <c r="H180" s="5">
        <v>23.474</v>
      </c>
      <c r="I180" s="8">
        <f t="shared" si="36"/>
        <v>23.474</v>
      </c>
      <c r="J180" s="5" t="s">
        <v>28</v>
      </c>
      <c r="K180" s="5" t="s">
        <v>11</v>
      </c>
      <c r="L180" s="5">
        <v>84084</v>
      </c>
      <c r="M180" s="6">
        <v>41593</v>
      </c>
      <c r="N180" s="25">
        <f t="shared" si="25"/>
        <v>0.53990199999999999</v>
      </c>
      <c r="O180" s="18">
        <f>N180*13</f>
        <v>7.018726</v>
      </c>
      <c r="P180" s="25">
        <f t="shared" si="35"/>
        <v>6.4788239999999995</v>
      </c>
      <c r="Q180" s="25">
        <f t="shared" si="27"/>
        <v>6.4788239999999995</v>
      </c>
      <c r="R180" s="25">
        <f t="shared" si="28"/>
        <v>6.4788239999999995</v>
      </c>
      <c r="S180" s="25">
        <f t="shared" si="29"/>
        <v>6.4788239999999995</v>
      </c>
      <c r="T180" s="25">
        <f t="shared" si="30"/>
        <v>6.4788239999999995</v>
      </c>
      <c r="U180" s="25">
        <f t="shared" si="31"/>
        <v>6.4788239999999995</v>
      </c>
      <c r="V180" s="25">
        <f t="shared" si="32"/>
        <v>2.6995100000000001</v>
      </c>
      <c r="W180" s="20">
        <f t="shared" si="33"/>
        <v>48.591180000000008</v>
      </c>
    </row>
    <row r="181" spans="1:35" s="5" customFormat="1" x14ac:dyDescent="0.25">
      <c r="A181" s="5" t="s">
        <v>221</v>
      </c>
      <c r="B181" s="5" t="s">
        <v>9</v>
      </c>
      <c r="C181" s="7"/>
      <c r="D181" s="7">
        <v>2141</v>
      </c>
      <c r="E181" s="7">
        <v>2141</v>
      </c>
      <c r="F181" s="7">
        <v>14000</v>
      </c>
      <c r="G181" s="5">
        <v>2.6</v>
      </c>
      <c r="H181" s="5">
        <v>2.141</v>
      </c>
      <c r="I181" s="8">
        <f t="shared" si="36"/>
        <v>2.141</v>
      </c>
      <c r="J181" s="5" t="s">
        <v>89</v>
      </c>
      <c r="K181" s="5" t="s">
        <v>11</v>
      </c>
      <c r="L181" s="5">
        <v>84119</v>
      </c>
      <c r="M181" s="6">
        <v>41716</v>
      </c>
      <c r="N181" s="25">
        <f t="shared" si="25"/>
        <v>4.9243000000000002E-2</v>
      </c>
      <c r="O181" s="18">
        <f>N181*9</f>
        <v>0.443187</v>
      </c>
      <c r="P181" s="25">
        <f t="shared" si="35"/>
        <v>0.590916</v>
      </c>
      <c r="Q181" s="25">
        <f t="shared" si="27"/>
        <v>0.590916</v>
      </c>
      <c r="R181" s="25">
        <f t="shared" si="28"/>
        <v>0.590916</v>
      </c>
      <c r="S181" s="25">
        <f t="shared" si="29"/>
        <v>0.590916</v>
      </c>
      <c r="T181" s="25">
        <f t="shared" si="30"/>
        <v>0.590916</v>
      </c>
      <c r="U181" s="25">
        <f t="shared" si="31"/>
        <v>0.590916</v>
      </c>
      <c r="V181" s="25">
        <f t="shared" si="32"/>
        <v>0.24621500000000002</v>
      </c>
      <c r="W181" s="20">
        <f t="shared" si="33"/>
        <v>4.2348980000000003</v>
      </c>
      <c r="AI181" s="6"/>
    </row>
    <row r="182" spans="1:35" s="5" customFormat="1" x14ac:dyDescent="0.25">
      <c r="A182" s="5" t="s">
        <v>224</v>
      </c>
      <c r="B182" s="5" t="s">
        <v>9</v>
      </c>
      <c r="C182" s="7"/>
      <c r="D182" s="7">
        <v>12921</v>
      </c>
      <c r="E182" s="7">
        <v>12921</v>
      </c>
      <c r="F182" s="7">
        <v>73440</v>
      </c>
      <c r="G182" s="5">
        <v>15.3</v>
      </c>
      <c r="H182" s="5">
        <v>13.215999999999999</v>
      </c>
      <c r="I182" s="8">
        <f t="shared" si="36"/>
        <v>12.920999999999999</v>
      </c>
      <c r="J182" s="5" t="s">
        <v>13</v>
      </c>
      <c r="K182" s="5" t="s">
        <v>11</v>
      </c>
      <c r="L182" s="5">
        <v>84123</v>
      </c>
      <c r="M182" s="6">
        <v>41664</v>
      </c>
      <c r="N182" s="25">
        <f t="shared" si="25"/>
        <v>0.29718299999999997</v>
      </c>
      <c r="O182" s="18">
        <f>N182*11</f>
        <v>3.2690129999999997</v>
      </c>
      <c r="P182" s="25">
        <f t="shared" si="35"/>
        <v>3.5661959999999997</v>
      </c>
      <c r="Q182" s="25">
        <f t="shared" si="27"/>
        <v>3.5661959999999997</v>
      </c>
      <c r="R182" s="25">
        <f t="shared" si="28"/>
        <v>3.5661959999999997</v>
      </c>
      <c r="S182" s="25">
        <f t="shared" si="29"/>
        <v>3.5661959999999997</v>
      </c>
      <c r="T182" s="25">
        <f t="shared" si="30"/>
        <v>3.5661959999999997</v>
      </c>
      <c r="U182" s="25">
        <f t="shared" si="31"/>
        <v>3.5661959999999997</v>
      </c>
      <c r="V182" s="25">
        <f t="shared" si="32"/>
        <v>1.4859149999999999</v>
      </c>
      <c r="W182" s="20">
        <f t="shared" si="33"/>
        <v>26.152103999999994</v>
      </c>
      <c r="AI182" s="6"/>
    </row>
    <row r="183" spans="1:35" s="5" customFormat="1" x14ac:dyDescent="0.25">
      <c r="A183" s="5" t="s">
        <v>225</v>
      </c>
      <c r="B183" s="5" t="s">
        <v>9</v>
      </c>
      <c r="C183" s="7"/>
      <c r="D183" s="7">
        <v>15220</v>
      </c>
      <c r="E183" s="7">
        <v>15220</v>
      </c>
      <c r="F183" s="7">
        <v>54676.18</v>
      </c>
      <c r="G183" s="5">
        <v>17.5</v>
      </c>
      <c r="H183" s="5">
        <v>15.22</v>
      </c>
      <c r="I183" s="8">
        <f t="shared" si="36"/>
        <v>15.22</v>
      </c>
      <c r="J183" s="5" t="s">
        <v>226</v>
      </c>
      <c r="K183" s="5" t="s">
        <v>51</v>
      </c>
      <c r="L183" s="5">
        <v>84405</v>
      </c>
      <c r="M183" s="6">
        <v>41664</v>
      </c>
      <c r="N183" s="25">
        <f t="shared" si="25"/>
        <v>0.35005999999999998</v>
      </c>
      <c r="O183" s="18">
        <f>N183*11</f>
        <v>3.85066</v>
      </c>
      <c r="P183" s="25">
        <f t="shared" si="35"/>
        <v>4.2007199999999996</v>
      </c>
      <c r="Q183" s="25">
        <f t="shared" si="27"/>
        <v>4.2007199999999996</v>
      </c>
      <c r="R183" s="25">
        <f t="shared" si="28"/>
        <v>4.2007199999999996</v>
      </c>
      <c r="S183" s="25">
        <f t="shared" si="29"/>
        <v>4.2007199999999996</v>
      </c>
      <c r="T183" s="25">
        <f t="shared" si="30"/>
        <v>4.2007199999999996</v>
      </c>
      <c r="U183" s="25">
        <f t="shared" si="31"/>
        <v>4.2007199999999996</v>
      </c>
      <c r="V183" s="25">
        <f t="shared" si="32"/>
        <v>1.7503</v>
      </c>
      <c r="W183" s="20">
        <f t="shared" si="33"/>
        <v>30.80528</v>
      </c>
      <c r="AI183" s="6"/>
    </row>
    <row r="184" spans="1:35" s="5" customFormat="1" x14ac:dyDescent="0.25">
      <c r="A184" s="5" t="s">
        <v>229</v>
      </c>
      <c r="B184" s="5" t="s">
        <v>9</v>
      </c>
      <c r="C184" s="7"/>
      <c r="D184" s="7">
        <v>5599</v>
      </c>
      <c r="E184" s="7">
        <v>5599</v>
      </c>
      <c r="F184" s="7">
        <v>39168</v>
      </c>
      <c r="G184" s="5">
        <v>8.16</v>
      </c>
      <c r="H184" s="5">
        <v>7.0490000000000004</v>
      </c>
      <c r="I184" s="8">
        <f t="shared" si="36"/>
        <v>5.5990000000000002</v>
      </c>
      <c r="J184" s="5" t="s">
        <v>13</v>
      </c>
      <c r="K184" s="5" t="s">
        <v>11</v>
      </c>
      <c r="L184" s="5">
        <v>84123</v>
      </c>
      <c r="M184" s="6">
        <v>41664</v>
      </c>
      <c r="N184" s="25">
        <f t="shared" si="25"/>
        <v>0.128777</v>
      </c>
      <c r="O184" s="18">
        <f>N184*11</f>
        <v>1.416547</v>
      </c>
      <c r="P184" s="25">
        <f t="shared" si="35"/>
        <v>1.5453239999999999</v>
      </c>
      <c r="Q184" s="25">
        <f t="shared" si="27"/>
        <v>1.5453239999999999</v>
      </c>
      <c r="R184" s="25">
        <f t="shared" si="28"/>
        <v>1.5453239999999999</v>
      </c>
      <c r="S184" s="25">
        <f t="shared" si="29"/>
        <v>1.5453239999999999</v>
      </c>
      <c r="T184" s="25">
        <f t="shared" si="30"/>
        <v>1.5453239999999999</v>
      </c>
      <c r="U184" s="25">
        <f t="shared" si="31"/>
        <v>1.5453239999999999</v>
      </c>
      <c r="V184" s="25">
        <f t="shared" si="32"/>
        <v>0.64388500000000004</v>
      </c>
      <c r="W184" s="20">
        <f t="shared" si="33"/>
        <v>11.332376</v>
      </c>
      <c r="AI184" s="6"/>
    </row>
    <row r="185" spans="1:35" s="5" customFormat="1" x14ac:dyDescent="0.25">
      <c r="A185" s="5" t="s">
        <v>230</v>
      </c>
      <c r="B185" s="5" t="s">
        <v>9</v>
      </c>
      <c r="C185" s="7"/>
      <c r="D185" s="7">
        <v>12765</v>
      </c>
      <c r="E185" s="7">
        <v>12765</v>
      </c>
      <c r="F185" s="7">
        <v>50053.93</v>
      </c>
      <c r="G185" s="5">
        <v>15</v>
      </c>
      <c r="H185" s="5">
        <v>12.765000000000001</v>
      </c>
      <c r="I185" s="8">
        <f t="shared" si="36"/>
        <v>12.765000000000001</v>
      </c>
      <c r="J185" s="5" t="s">
        <v>13</v>
      </c>
      <c r="K185" s="5" t="s">
        <v>11</v>
      </c>
      <c r="L185" s="5">
        <v>84101</v>
      </c>
      <c r="M185" s="6">
        <v>41694</v>
      </c>
      <c r="N185" s="25">
        <f t="shared" si="25"/>
        <v>0.29359499999999999</v>
      </c>
      <c r="O185" s="18">
        <f>N185*10</f>
        <v>2.9359500000000001</v>
      </c>
      <c r="P185" s="25">
        <f t="shared" si="35"/>
        <v>3.5231399999999997</v>
      </c>
      <c r="Q185" s="25">
        <f t="shared" si="27"/>
        <v>3.5231399999999997</v>
      </c>
      <c r="R185" s="25">
        <f t="shared" si="28"/>
        <v>3.5231399999999997</v>
      </c>
      <c r="S185" s="25">
        <f t="shared" si="29"/>
        <v>3.5231399999999997</v>
      </c>
      <c r="T185" s="25">
        <f t="shared" si="30"/>
        <v>3.5231399999999997</v>
      </c>
      <c r="U185" s="25">
        <f t="shared" si="31"/>
        <v>3.5231399999999997</v>
      </c>
      <c r="V185" s="25">
        <f t="shared" si="32"/>
        <v>1.467975</v>
      </c>
      <c r="W185" s="20">
        <f t="shared" si="33"/>
        <v>25.542764999999992</v>
      </c>
      <c r="AI185" s="6"/>
    </row>
    <row r="186" spans="1:35" s="5" customFormat="1" x14ac:dyDescent="0.25">
      <c r="A186" s="5" t="s">
        <v>231</v>
      </c>
      <c r="B186" s="5" t="s">
        <v>9</v>
      </c>
      <c r="C186" s="7"/>
      <c r="D186" s="7">
        <v>25000</v>
      </c>
      <c r="E186" s="7">
        <v>25000</v>
      </c>
      <c r="F186" s="7">
        <v>84523</v>
      </c>
      <c r="G186" s="5">
        <v>30</v>
      </c>
      <c r="H186" s="5">
        <v>25.163</v>
      </c>
      <c r="I186" s="8">
        <f t="shared" si="36"/>
        <v>25</v>
      </c>
      <c r="J186" s="5" t="s">
        <v>89</v>
      </c>
      <c r="K186" s="5" t="s">
        <v>11</v>
      </c>
      <c r="L186" s="5">
        <v>84119</v>
      </c>
      <c r="M186" s="6">
        <v>41529</v>
      </c>
      <c r="N186" s="25">
        <f t="shared" si="25"/>
        <v>0.57499999999999996</v>
      </c>
      <c r="O186" s="18">
        <f>N186*15</f>
        <v>8.625</v>
      </c>
      <c r="P186" s="25">
        <f t="shared" si="35"/>
        <v>6.8999999999999995</v>
      </c>
      <c r="Q186" s="25">
        <f t="shared" si="27"/>
        <v>6.8999999999999995</v>
      </c>
      <c r="R186" s="25">
        <f t="shared" si="28"/>
        <v>6.8999999999999995</v>
      </c>
      <c r="S186" s="25">
        <f t="shared" si="29"/>
        <v>6.8999999999999995</v>
      </c>
      <c r="T186" s="25">
        <f t="shared" si="30"/>
        <v>6.8999999999999995</v>
      </c>
      <c r="U186" s="25">
        <f t="shared" si="31"/>
        <v>6.8999999999999995</v>
      </c>
      <c r="V186" s="25">
        <f t="shared" si="32"/>
        <v>2.875</v>
      </c>
      <c r="W186" s="20">
        <f t="shared" si="33"/>
        <v>52.899999999999991</v>
      </c>
      <c r="AI186" s="6"/>
    </row>
    <row r="187" spans="1:35" s="5" customFormat="1" x14ac:dyDescent="0.25">
      <c r="A187" s="5" t="s">
        <v>234</v>
      </c>
      <c r="B187" s="5" t="s">
        <v>9</v>
      </c>
      <c r="C187" s="7"/>
      <c r="D187" s="7">
        <v>25000</v>
      </c>
      <c r="E187" s="7">
        <v>25000</v>
      </c>
      <c r="F187" s="7">
        <v>96091</v>
      </c>
      <c r="G187" s="5">
        <v>34.5</v>
      </c>
      <c r="H187" s="5">
        <v>25.763999999999999</v>
      </c>
      <c r="I187" s="8">
        <f t="shared" si="36"/>
        <v>25</v>
      </c>
      <c r="J187" s="5" t="s">
        <v>13</v>
      </c>
      <c r="K187" s="5" t="s">
        <v>11</v>
      </c>
      <c r="L187" s="5">
        <v>84116</v>
      </c>
      <c r="M187" s="6">
        <v>41694</v>
      </c>
      <c r="N187" s="25">
        <f t="shared" si="25"/>
        <v>0.57499999999999996</v>
      </c>
      <c r="O187" s="18">
        <f>N187*10</f>
        <v>5.75</v>
      </c>
      <c r="P187" s="25">
        <f t="shared" si="35"/>
        <v>6.8999999999999995</v>
      </c>
      <c r="Q187" s="25">
        <f t="shared" si="27"/>
        <v>6.8999999999999995</v>
      </c>
      <c r="R187" s="25">
        <f t="shared" si="28"/>
        <v>6.8999999999999995</v>
      </c>
      <c r="S187" s="25">
        <f t="shared" si="29"/>
        <v>6.8999999999999995</v>
      </c>
      <c r="T187" s="25">
        <f t="shared" si="30"/>
        <v>6.8999999999999995</v>
      </c>
      <c r="U187" s="25">
        <f t="shared" si="31"/>
        <v>6.8999999999999995</v>
      </c>
      <c r="V187" s="25">
        <f t="shared" si="32"/>
        <v>2.875</v>
      </c>
      <c r="W187" s="20">
        <f t="shared" si="33"/>
        <v>50.024999999999991</v>
      </c>
      <c r="AI187" s="6"/>
    </row>
    <row r="188" spans="1:35" s="5" customFormat="1" x14ac:dyDescent="0.25">
      <c r="A188" s="5" t="s">
        <v>235</v>
      </c>
      <c r="B188" s="5" t="s">
        <v>9</v>
      </c>
      <c r="C188" s="7"/>
      <c r="D188" s="7">
        <v>25000</v>
      </c>
      <c r="E188" s="7">
        <v>25000</v>
      </c>
      <c r="F188" s="7">
        <v>101621</v>
      </c>
      <c r="G188" s="5">
        <v>31.5</v>
      </c>
      <c r="H188" s="5">
        <v>25.600999999999999</v>
      </c>
      <c r="I188" s="8">
        <f t="shared" si="36"/>
        <v>25</v>
      </c>
      <c r="J188" s="5" t="s">
        <v>10</v>
      </c>
      <c r="K188" s="5" t="s">
        <v>11</v>
      </c>
      <c r="L188" s="5">
        <v>84120</v>
      </c>
      <c r="M188" s="6">
        <v>41694</v>
      </c>
      <c r="N188" s="25">
        <f t="shared" si="25"/>
        <v>0.57499999999999996</v>
      </c>
      <c r="O188" s="18">
        <f>N188*10</f>
        <v>5.75</v>
      </c>
      <c r="P188" s="25">
        <f t="shared" si="35"/>
        <v>6.8999999999999995</v>
      </c>
      <c r="Q188" s="25">
        <f t="shared" si="27"/>
        <v>6.8999999999999995</v>
      </c>
      <c r="R188" s="25">
        <f t="shared" si="28"/>
        <v>6.8999999999999995</v>
      </c>
      <c r="S188" s="25">
        <f t="shared" si="29"/>
        <v>6.8999999999999995</v>
      </c>
      <c r="T188" s="25">
        <f t="shared" si="30"/>
        <v>6.8999999999999995</v>
      </c>
      <c r="U188" s="25">
        <f t="shared" si="31"/>
        <v>6.8999999999999995</v>
      </c>
      <c r="V188" s="25">
        <f t="shared" si="32"/>
        <v>2.875</v>
      </c>
      <c r="W188" s="20">
        <f t="shared" si="33"/>
        <v>50.024999999999991</v>
      </c>
      <c r="AI188" s="6"/>
    </row>
    <row r="189" spans="1:35" s="5" customFormat="1" x14ac:dyDescent="0.25">
      <c r="A189" s="5" t="s">
        <v>233</v>
      </c>
      <c r="B189" s="5" t="s">
        <v>9</v>
      </c>
      <c r="C189" s="7"/>
      <c r="D189" s="7">
        <v>3529</v>
      </c>
      <c r="E189" s="7">
        <v>3529</v>
      </c>
      <c r="F189" s="7">
        <v>16828.32</v>
      </c>
      <c r="G189" s="5">
        <v>4.08</v>
      </c>
      <c r="H189" s="5">
        <v>3.5289999999999999</v>
      </c>
      <c r="I189" s="8">
        <f t="shared" si="36"/>
        <v>3.5289999999999999</v>
      </c>
      <c r="J189" s="5" t="s">
        <v>50</v>
      </c>
      <c r="K189" s="5" t="s">
        <v>51</v>
      </c>
      <c r="L189" s="5">
        <v>84404</v>
      </c>
      <c r="M189" s="6">
        <v>41621</v>
      </c>
      <c r="N189" s="25">
        <f t="shared" si="25"/>
        <v>8.1167000000000003E-2</v>
      </c>
      <c r="O189" s="18">
        <f>N189*12</f>
        <v>0.97400400000000009</v>
      </c>
      <c r="P189" s="25">
        <f t="shared" si="35"/>
        <v>0.97400400000000009</v>
      </c>
      <c r="Q189" s="25">
        <f t="shared" si="27"/>
        <v>0.97400400000000009</v>
      </c>
      <c r="R189" s="25">
        <f t="shared" si="28"/>
        <v>0.97400400000000009</v>
      </c>
      <c r="S189" s="25">
        <f t="shared" si="29"/>
        <v>0.97400400000000009</v>
      </c>
      <c r="T189" s="25">
        <f t="shared" si="30"/>
        <v>0.97400400000000009</v>
      </c>
      <c r="U189" s="25">
        <f t="shared" si="31"/>
        <v>0.97400400000000009</v>
      </c>
      <c r="V189" s="25">
        <f t="shared" si="32"/>
        <v>0.405835</v>
      </c>
      <c r="W189" s="20">
        <f t="shared" si="33"/>
        <v>7.2238629999999997</v>
      </c>
      <c r="AI189" s="6"/>
    </row>
    <row r="190" spans="1:35" s="5" customFormat="1" x14ac:dyDescent="0.25">
      <c r="A190" s="5" t="s">
        <v>237</v>
      </c>
      <c r="B190" s="5" t="s">
        <v>9</v>
      </c>
      <c r="C190" s="7"/>
      <c r="D190" s="7">
        <v>22122</v>
      </c>
      <c r="E190" s="7">
        <v>22122</v>
      </c>
      <c r="F190" s="7">
        <v>41328.410000000003</v>
      </c>
      <c r="G190" s="5">
        <v>31.065000000000001</v>
      </c>
      <c r="H190" s="5">
        <v>26.998000000000001</v>
      </c>
      <c r="I190" s="8">
        <f t="shared" si="36"/>
        <v>22.122</v>
      </c>
      <c r="J190" s="5" t="s">
        <v>238</v>
      </c>
      <c r="K190" s="5" t="s">
        <v>21</v>
      </c>
      <c r="L190" s="5">
        <v>84069</v>
      </c>
      <c r="M190" s="6">
        <v>41708</v>
      </c>
      <c r="N190" s="25">
        <f t="shared" si="25"/>
        <v>0.50880599999999998</v>
      </c>
      <c r="O190" s="18">
        <f>N190*9</f>
        <v>4.5792539999999997</v>
      </c>
      <c r="P190" s="25">
        <f t="shared" si="35"/>
        <v>6.1056720000000002</v>
      </c>
      <c r="Q190" s="25">
        <f t="shared" si="27"/>
        <v>6.1056720000000002</v>
      </c>
      <c r="R190" s="25">
        <f t="shared" si="28"/>
        <v>6.1056720000000002</v>
      </c>
      <c r="S190" s="25">
        <f t="shared" si="29"/>
        <v>6.1056720000000002</v>
      </c>
      <c r="T190" s="25">
        <f t="shared" si="30"/>
        <v>6.1056720000000002</v>
      </c>
      <c r="U190" s="25">
        <f t="shared" si="31"/>
        <v>6.1056720000000002</v>
      </c>
      <c r="V190" s="25">
        <f t="shared" si="32"/>
        <v>2.5440299999999998</v>
      </c>
      <c r="W190" s="20">
        <f t="shared" si="33"/>
        <v>43.757315999999996</v>
      </c>
      <c r="AI190" s="6"/>
    </row>
    <row r="191" spans="1:35" s="5" customFormat="1" x14ac:dyDescent="0.25">
      <c r="A191" s="5" t="s">
        <v>240</v>
      </c>
      <c r="B191" s="5" t="s">
        <v>9</v>
      </c>
      <c r="C191" s="7"/>
      <c r="D191" s="7">
        <v>23508</v>
      </c>
      <c r="E191" s="7">
        <v>23508</v>
      </c>
      <c r="F191" s="7">
        <v>119000</v>
      </c>
      <c r="G191" s="5">
        <v>27.54</v>
      </c>
      <c r="H191" s="5">
        <v>23.507999999999999</v>
      </c>
      <c r="I191" s="8">
        <f t="shared" si="36"/>
        <v>23.507999999999999</v>
      </c>
      <c r="J191" s="5" t="s">
        <v>89</v>
      </c>
      <c r="K191" s="5" t="s">
        <v>11</v>
      </c>
      <c r="L191" s="5">
        <v>84119</v>
      </c>
      <c r="M191" s="6">
        <v>41689</v>
      </c>
      <c r="N191" s="25">
        <f t="shared" si="25"/>
        <v>0.54068399999999994</v>
      </c>
      <c r="O191" s="18">
        <f>N191*10</f>
        <v>5.406839999999999</v>
      </c>
      <c r="P191" s="25">
        <f t="shared" si="35"/>
        <v>6.4882079999999993</v>
      </c>
      <c r="Q191" s="25">
        <f t="shared" si="27"/>
        <v>6.4882079999999993</v>
      </c>
      <c r="R191" s="25">
        <f t="shared" si="28"/>
        <v>6.4882079999999993</v>
      </c>
      <c r="S191" s="25">
        <f t="shared" si="29"/>
        <v>6.4882079999999993</v>
      </c>
      <c r="T191" s="25">
        <f t="shared" si="30"/>
        <v>6.4882079999999993</v>
      </c>
      <c r="U191" s="25">
        <f t="shared" si="31"/>
        <v>6.4882079999999993</v>
      </c>
      <c r="V191" s="25">
        <f t="shared" si="32"/>
        <v>2.7034199999999995</v>
      </c>
      <c r="W191" s="20">
        <f t="shared" si="33"/>
        <v>47.039507999999998</v>
      </c>
      <c r="AI191" s="6"/>
    </row>
    <row r="192" spans="1:35" s="5" customFormat="1" x14ac:dyDescent="0.25">
      <c r="A192" s="5" t="s">
        <v>239</v>
      </c>
      <c r="B192" s="5" t="s">
        <v>9</v>
      </c>
      <c r="C192" s="7"/>
      <c r="D192" s="7">
        <v>10188</v>
      </c>
      <c r="E192" s="7">
        <v>10188</v>
      </c>
      <c r="F192" s="7">
        <v>38980.81</v>
      </c>
      <c r="G192" s="5">
        <v>12.5</v>
      </c>
      <c r="H192" s="5">
        <v>10.188000000000001</v>
      </c>
      <c r="I192" s="8">
        <f t="shared" si="36"/>
        <v>10.188000000000001</v>
      </c>
      <c r="J192" s="5" t="s">
        <v>13</v>
      </c>
      <c r="K192" s="5" t="s">
        <v>11</v>
      </c>
      <c r="L192" s="5">
        <v>84101</v>
      </c>
      <c r="M192" s="6">
        <v>41708</v>
      </c>
      <c r="N192" s="25">
        <f t="shared" si="25"/>
        <v>0.234324</v>
      </c>
      <c r="O192" s="18">
        <f>N192*9</f>
        <v>2.1089160000000002</v>
      </c>
      <c r="P192" s="25">
        <f t="shared" si="35"/>
        <v>2.8118880000000002</v>
      </c>
      <c r="Q192" s="25">
        <f t="shared" si="27"/>
        <v>2.8118880000000002</v>
      </c>
      <c r="R192" s="25">
        <f t="shared" si="28"/>
        <v>2.8118880000000002</v>
      </c>
      <c r="S192" s="25">
        <f t="shared" si="29"/>
        <v>2.8118880000000002</v>
      </c>
      <c r="T192" s="25">
        <f t="shared" si="30"/>
        <v>2.8118880000000002</v>
      </c>
      <c r="U192" s="25">
        <f t="shared" si="31"/>
        <v>2.8118880000000002</v>
      </c>
      <c r="V192" s="25">
        <f t="shared" si="32"/>
        <v>1.1716200000000001</v>
      </c>
      <c r="W192" s="20">
        <f t="shared" si="33"/>
        <v>20.151864</v>
      </c>
      <c r="AI192" s="6"/>
    </row>
    <row r="193" spans="1:35" s="5" customFormat="1" x14ac:dyDescent="0.25">
      <c r="A193" s="5" t="s">
        <v>242</v>
      </c>
      <c r="B193" s="5" t="s">
        <v>9</v>
      </c>
      <c r="C193" s="7"/>
      <c r="D193" s="7">
        <v>20101</v>
      </c>
      <c r="E193" s="7">
        <v>20101</v>
      </c>
      <c r="F193" s="7">
        <v>29284.38</v>
      </c>
      <c r="G193" s="5">
        <v>23.085000000000001</v>
      </c>
      <c r="H193" s="5">
        <v>20.100999999999999</v>
      </c>
      <c r="I193" s="8">
        <f t="shared" si="36"/>
        <v>20.100999999999999</v>
      </c>
      <c r="J193" s="5" t="s">
        <v>243</v>
      </c>
      <c r="K193" s="5" t="s">
        <v>21</v>
      </c>
      <c r="L193" s="5">
        <v>84080</v>
      </c>
      <c r="M193" s="6">
        <v>41708</v>
      </c>
      <c r="N193" s="25">
        <f t="shared" si="25"/>
        <v>0.46232299999999998</v>
      </c>
      <c r="O193" s="18">
        <f>N193*9</f>
        <v>4.1609069999999999</v>
      </c>
      <c r="P193" s="25">
        <f t="shared" si="35"/>
        <v>5.5478759999999996</v>
      </c>
      <c r="Q193" s="25">
        <f t="shared" si="27"/>
        <v>5.5478759999999996</v>
      </c>
      <c r="R193" s="25">
        <f t="shared" si="28"/>
        <v>5.5478759999999996</v>
      </c>
      <c r="S193" s="25">
        <f t="shared" si="29"/>
        <v>5.5478759999999996</v>
      </c>
      <c r="T193" s="25">
        <f t="shared" si="30"/>
        <v>5.5478759999999996</v>
      </c>
      <c r="U193" s="25">
        <f t="shared" si="31"/>
        <v>5.5478759999999996</v>
      </c>
      <c r="V193" s="25">
        <f t="shared" si="32"/>
        <v>2.3116149999999998</v>
      </c>
      <c r="W193" s="20">
        <f t="shared" si="33"/>
        <v>39.759777999999997</v>
      </c>
      <c r="AI193" s="6"/>
    </row>
    <row r="194" spans="1:35" s="5" customFormat="1" x14ac:dyDescent="0.25">
      <c r="A194" s="5" t="s">
        <v>246</v>
      </c>
      <c r="B194" s="5" t="s">
        <v>9</v>
      </c>
      <c r="C194" s="7"/>
      <c r="D194" s="7">
        <v>14920</v>
      </c>
      <c r="E194" s="7">
        <v>14920</v>
      </c>
      <c r="F194" s="7">
        <v>110786</v>
      </c>
      <c r="G194" s="5">
        <v>19</v>
      </c>
      <c r="H194" s="5">
        <v>14.92</v>
      </c>
      <c r="I194" s="8">
        <f t="shared" si="36"/>
        <v>14.92</v>
      </c>
      <c r="J194" s="5" t="s">
        <v>247</v>
      </c>
      <c r="K194" s="5" t="s">
        <v>11</v>
      </c>
      <c r="L194" s="5">
        <v>84047</v>
      </c>
      <c r="M194" s="6">
        <v>41536</v>
      </c>
      <c r="N194" s="25">
        <f t="shared" ref="N194:N236" si="37">I194*0.023</f>
        <v>0.34315999999999997</v>
      </c>
      <c r="O194" s="18">
        <f>N194*15</f>
        <v>5.1473999999999993</v>
      </c>
      <c r="P194" s="25">
        <f t="shared" ref="P194:P225" si="38">N194*12</f>
        <v>4.1179199999999998</v>
      </c>
      <c r="Q194" s="25">
        <f t="shared" si="27"/>
        <v>4.1179199999999998</v>
      </c>
      <c r="R194" s="25">
        <f t="shared" si="28"/>
        <v>4.1179199999999998</v>
      </c>
      <c r="S194" s="25">
        <f t="shared" si="29"/>
        <v>4.1179199999999998</v>
      </c>
      <c r="T194" s="25">
        <f t="shared" si="30"/>
        <v>4.1179199999999998</v>
      </c>
      <c r="U194" s="25">
        <f t="shared" si="31"/>
        <v>4.1179199999999998</v>
      </c>
      <c r="V194" s="25">
        <f t="shared" si="32"/>
        <v>1.7157999999999998</v>
      </c>
      <c r="W194" s="20">
        <f t="shared" si="33"/>
        <v>31.570719999999994</v>
      </c>
      <c r="AI194" s="6"/>
    </row>
    <row r="195" spans="1:35" s="5" customFormat="1" x14ac:dyDescent="0.25">
      <c r="A195" s="5" t="s">
        <v>250</v>
      </c>
      <c r="B195" s="5" t="s">
        <v>9</v>
      </c>
      <c r="C195" s="7"/>
      <c r="D195" s="7">
        <v>13079</v>
      </c>
      <c r="E195" s="7">
        <v>13079</v>
      </c>
      <c r="F195" s="7">
        <v>62000</v>
      </c>
      <c r="G195" s="5">
        <v>15</v>
      </c>
      <c r="H195" s="5">
        <v>13.084</v>
      </c>
      <c r="I195" s="8">
        <f t="shared" si="36"/>
        <v>13.079000000000001</v>
      </c>
      <c r="J195" s="5" t="s">
        <v>13</v>
      </c>
      <c r="K195" s="5" t="s">
        <v>11</v>
      </c>
      <c r="L195" s="5">
        <v>84101</v>
      </c>
      <c r="M195" s="6">
        <v>41620</v>
      </c>
      <c r="N195" s="25">
        <f t="shared" si="37"/>
        <v>0.300817</v>
      </c>
      <c r="O195" s="18">
        <f>N195*12</f>
        <v>3.609804</v>
      </c>
      <c r="P195" s="25">
        <f t="shared" si="38"/>
        <v>3.609804</v>
      </c>
      <c r="Q195" s="25">
        <f t="shared" ref="Q195:Q236" si="39">N195*12</f>
        <v>3.609804</v>
      </c>
      <c r="R195" s="25">
        <f t="shared" ref="R195:R236" si="40">N195*12</f>
        <v>3.609804</v>
      </c>
      <c r="S195" s="25">
        <f t="shared" ref="S195:S236" si="41">N195*12</f>
        <v>3.609804</v>
      </c>
      <c r="T195" s="25">
        <f t="shared" ref="T195:T236" si="42">N195*12</f>
        <v>3.609804</v>
      </c>
      <c r="U195" s="25">
        <f t="shared" ref="U195:U236" si="43">N195*12</f>
        <v>3.609804</v>
      </c>
      <c r="V195" s="25">
        <f t="shared" ref="V195:V236" si="44">N195*5</f>
        <v>1.5040849999999999</v>
      </c>
      <c r="W195" s="20">
        <f t="shared" ref="W195:W236" si="45">SUM(O195:V195)</f>
        <v>26.772713</v>
      </c>
      <c r="AI195" s="6"/>
    </row>
    <row r="196" spans="1:35" s="5" customFormat="1" x14ac:dyDescent="0.25">
      <c r="A196" s="5" t="s">
        <v>254</v>
      </c>
      <c r="B196" s="5" t="s">
        <v>9</v>
      </c>
      <c r="C196" s="7"/>
      <c r="D196" s="7">
        <v>8674</v>
      </c>
      <c r="E196" s="7">
        <v>8674</v>
      </c>
      <c r="F196" s="7">
        <v>30963.78</v>
      </c>
      <c r="G196" s="5">
        <v>10.8</v>
      </c>
      <c r="H196" s="5">
        <v>8.9</v>
      </c>
      <c r="I196" s="8">
        <f t="shared" ref="I196:I229" si="46">(D196/1)/1000</f>
        <v>8.6739999999999995</v>
      </c>
      <c r="J196" s="5" t="s">
        <v>13</v>
      </c>
      <c r="K196" s="5" t="s">
        <v>11</v>
      </c>
      <c r="L196" s="5">
        <v>84101</v>
      </c>
      <c r="M196" s="6">
        <v>41500</v>
      </c>
      <c r="N196" s="25">
        <f t="shared" si="37"/>
        <v>0.19950199999999998</v>
      </c>
      <c r="O196" s="18">
        <f>N196*16</f>
        <v>3.1920319999999998</v>
      </c>
      <c r="P196" s="25">
        <f t="shared" si="38"/>
        <v>2.3940239999999999</v>
      </c>
      <c r="Q196" s="25">
        <f t="shared" si="39"/>
        <v>2.3940239999999999</v>
      </c>
      <c r="R196" s="25">
        <f t="shared" si="40"/>
        <v>2.3940239999999999</v>
      </c>
      <c r="S196" s="25">
        <f t="shared" si="41"/>
        <v>2.3940239999999999</v>
      </c>
      <c r="T196" s="25">
        <f t="shared" si="42"/>
        <v>2.3940239999999999</v>
      </c>
      <c r="U196" s="25">
        <f t="shared" si="43"/>
        <v>2.3940239999999999</v>
      </c>
      <c r="V196" s="25">
        <f t="shared" si="44"/>
        <v>0.9975099999999999</v>
      </c>
      <c r="W196" s="20">
        <f t="shared" si="45"/>
        <v>18.553685999999999</v>
      </c>
      <c r="AI196" s="6"/>
    </row>
    <row r="197" spans="1:35" s="5" customFormat="1" x14ac:dyDescent="0.25">
      <c r="A197" s="5" t="s">
        <v>167</v>
      </c>
      <c r="B197" s="5" t="s">
        <v>9</v>
      </c>
      <c r="C197" s="7"/>
      <c r="D197" s="7">
        <v>25000</v>
      </c>
      <c r="E197" s="7">
        <v>25000</v>
      </c>
      <c r="F197" s="7">
        <v>1363459</v>
      </c>
      <c r="G197" s="5">
        <v>561</v>
      </c>
      <c r="H197" s="5">
        <v>449.61599999999999</v>
      </c>
      <c r="I197" s="8">
        <f t="shared" si="46"/>
        <v>25</v>
      </c>
      <c r="J197" s="5" t="s">
        <v>13</v>
      </c>
      <c r="K197" s="5" t="s">
        <v>11</v>
      </c>
      <c r="L197" s="5">
        <v>84116</v>
      </c>
      <c r="M197" s="6">
        <v>41718</v>
      </c>
      <c r="N197" s="25">
        <f t="shared" si="37"/>
        <v>0.57499999999999996</v>
      </c>
      <c r="O197" s="18">
        <f>N197*9</f>
        <v>5.1749999999999998</v>
      </c>
      <c r="P197" s="25">
        <f t="shared" si="38"/>
        <v>6.8999999999999995</v>
      </c>
      <c r="Q197" s="25">
        <f t="shared" si="39"/>
        <v>6.8999999999999995</v>
      </c>
      <c r="R197" s="25">
        <f t="shared" si="40"/>
        <v>6.8999999999999995</v>
      </c>
      <c r="S197" s="25">
        <f t="shared" si="41"/>
        <v>6.8999999999999995</v>
      </c>
      <c r="T197" s="25">
        <f t="shared" si="42"/>
        <v>6.8999999999999995</v>
      </c>
      <c r="U197" s="25">
        <f t="shared" si="43"/>
        <v>6.8999999999999995</v>
      </c>
      <c r="V197" s="25">
        <f t="shared" si="44"/>
        <v>2.875</v>
      </c>
      <c r="W197" s="20">
        <f t="shared" si="45"/>
        <v>49.449999999999996</v>
      </c>
      <c r="AI197" s="6"/>
    </row>
    <row r="198" spans="1:35" s="5" customFormat="1" x14ac:dyDescent="0.25">
      <c r="A198" s="5" t="s">
        <v>236</v>
      </c>
      <c r="B198" s="5" t="s">
        <v>9</v>
      </c>
      <c r="C198" s="7"/>
      <c r="D198" s="7">
        <v>25000</v>
      </c>
      <c r="E198" s="7">
        <v>25000</v>
      </c>
      <c r="F198" s="7">
        <v>1363459</v>
      </c>
      <c r="G198" s="5">
        <v>561</v>
      </c>
      <c r="H198" s="5">
        <v>449.61599999999999</v>
      </c>
      <c r="I198" s="8">
        <f t="shared" si="46"/>
        <v>25</v>
      </c>
      <c r="J198" s="5" t="s">
        <v>13</v>
      </c>
      <c r="K198" s="5" t="s">
        <v>11</v>
      </c>
      <c r="L198" s="5">
        <v>84101</v>
      </c>
      <c r="M198" s="6">
        <v>41718</v>
      </c>
      <c r="N198" s="25">
        <f t="shared" si="37"/>
        <v>0.57499999999999996</v>
      </c>
      <c r="O198" s="18">
        <f>N198*9</f>
        <v>5.1749999999999998</v>
      </c>
      <c r="P198" s="25">
        <f t="shared" si="38"/>
        <v>6.8999999999999995</v>
      </c>
      <c r="Q198" s="25">
        <f t="shared" si="39"/>
        <v>6.8999999999999995</v>
      </c>
      <c r="R198" s="25">
        <f t="shared" si="40"/>
        <v>6.8999999999999995</v>
      </c>
      <c r="S198" s="25">
        <f t="shared" si="41"/>
        <v>6.8999999999999995</v>
      </c>
      <c r="T198" s="25">
        <f t="shared" si="42"/>
        <v>6.8999999999999995</v>
      </c>
      <c r="U198" s="25">
        <f t="shared" si="43"/>
        <v>6.8999999999999995</v>
      </c>
      <c r="V198" s="25">
        <f t="shared" si="44"/>
        <v>2.875</v>
      </c>
      <c r="W198" s="20">
        <f t="shared" si="45"/>
        <v>49.449999999999996</v>
      </c>
      <c r="AI198" s="6"/>
    </row>
    <row r="199" spans="1:35" s="5" customFormat="1" x14ac:dyDescent="0.25">
      <c r="A199" s="5" t="s">
        <v>232</v>
      </c>
      <c r="B199" s="5" t="s">
        <v>9</v>
      </c>
      <c r="C199" s="7"/>
      <c r="D199" s="7">
        <v>25000</v>
      </c>
      <c r="E199" s="7">
        <v>25000</v>
      </c>
      <c r="F199" s="7">
        <v>681729</v>
      </c>
      <c r="G199" s="5">
        <v>277.2</v>
      </c>
      <c r="H199" s="5">
        <v>221.018</v>
      </c>
      <c r="I199" s="8">
        <f t="shared" si="46"/>
        <v>25</v>
      </c>
      <c r="J199" s="5" t="s">
        <v>13</v>
      </c>
      <c r="K199" s="5" t="s">
        <v>11</v>
      </c>
      <c r="L199" s="5">
        <v>84101</v>
      </c>
      <c r="M199" s="6">
        <v>41718</v>
      </c>
      <c r="N199" s="25">
        <f t="shared" si="37"/>
        <v>0.57499999999999996</v>
      </c>
      <c r="O199" s="18">
        <f>N199*9</f>
        <v>5.1749999999999998</v>
      </c>
      <c r="P199" s="25">
        <f t="shared" si="38"/>
        <v>6.8999999999999995</v>
      </c>
      <c r="Q199" s="25">
        <f t="shared" si="39"/>
        <v>6.8999999999999995</v>
      </c>
      <c r="R199" s="25">
        <f t="shared" si="40"/>
        <v>6.8999999999999995</v>
      </c>
      <c r="S199" s="25">
        <f t="shared" si="41"/>
        <v>6.8999999999999995</v>
      </c>
      <c r="T199" s="25">
        <f t="shared" si="42"/>
        <v>6.8999999999999995</v>
      </c>
      <c r="U199" s="25">
        <f t="shared" si="43"/>
        <v>6.8999999999999995</v>
      </c>
      <c r="V199" s="25">
        <f t="shared" si="44"/>
        <v>2.875</v>
      </c>
      <c r="W199" s="20">
        <f t="shared" si="45"/>
        <v>49.449999999999996</v>
      </c>
      <c r="AI199" s="6"/>
    </row>
    <row r="200" spans="1:35" s="5" customFormat="1" x14ac:dyDescent="0.25">
      <c r="A200" s="5" t="s">
        <v>245</v>
      </c>
      <c r="B200" s="5" t="s">
        <v>9</v>
      </c>
      <c r="C200" s="7"/>
      <c r="D200" s="7">
        <v>25000</v>
      </c>
      <c r="E200" s="7">
        <v>25000</v>
      </c>
      <c r="F200" s="7">
        <v>190911.38</v>
      </c>
      <c r="G200" s="5">
        <v>44.625</v>
      </c>
      <c r="H200" s="5">
        <v>35.737000000000002</v>
      </c>
      <c r="I200" s="8">
        <f t="shared" si="46"/>
        <v>25</v>
      </c>
      <c r="J200" s="5" t="s">
        <v>13</v>
      </c>
      <c r="K200" s="5" t="s">
        <v>11</v>
      </c>
      <c r="L200" s="5">
        <v>84117</v>
      </c>
      <c r="M200" s="6">
        <v>41775</v>
      </c>
      <c r="N200" s="25">
        <f t="shared" si="37"/>
        <v>0.57499999999999996</v>
      </c>
      <c r="O200" s="18">
        <f>N200*7</f>
        <v>4.0249999999999995</v>
      </c>
      <c r="P200" s="25">
        <f t="shared" si="38"/>
        <v>6.8999999999999995</v>
      </c>
      <c r="Q200" s="25">
        <f t="shared" si="39"/>
        <v>6.8999999999999995</v>
      </c>
      <c r="R200" s="25">
        <f t="shared" si="40"/>
        <v>6.8999999999999995</v>
      </c>
      <c r="S200" s="25">
        <f t="shared" si="41"/>
        <v>6.8999999999999995</v>
      </c>
      <c r="T200" s="25">
        <f t="shared" si="42"/>
        <v>6.8999999999999995</v>
      </c>
      <c r="U200" s="25">
        <f t="shared" si="43"/>
        <v>6.8999999999999995</v>
      </c>
      <c r="V200" s="25">
        <f t="shared" si="44"/>
        <v>2.875</v>
      </c>
      <c r="W200" s="20">
        <f t="shared" si="45"/>
        <v>48.3</v>
      </c>
      <c r="AI200" s="6"/>
    </row>
    <row r="201" spans="1:35" s="5" customFormat="1" x14ac:dyDescent="0.25">
      <c r="A201" s="5" t="s">
        <v>253</v>
      </c>
      <c r="B201" s="5" t="s">
        <v>9</v>
      </c>
      <c r="C201" s="7"/>
      <c r="D201" s="7">
        <v>24736</v>
      </c>
      <c r="E201" s="7">
        <v>24736</v>
      </c>
      <c r="F201" s="7">
        <v>92067.74</v>
      </c>
      <c r="G201" s="5">
        <v>34.424999999999997</v>
      </c>
      <c r="H201" s="5">
        <v>26.591999999999999</v>
      </c>
      <c r="I201" s="8">
        <f t="shared" si="46"/>
        <v>24.736000000000001</v>
      </c>
      <c r="J201" s="5" t="s">
        <v>13</v>
      </c>
      <c r="K201" s="5" t="s">
        <v>11</v>
      </c>
      <c r="L201" s="5">
        <v>84117</v>
      </c>
      <c r="M201" s="6">
        <v>41775</v>
      </c>
      <c r="N201" s="25">
        <f t="shared" si="37"/>
        <v>0.56892799999999999</v>
      </c>
      <c r="O201" s="18">
        <f>N201*7</f>
        <v>3.9824959999999998</v>
      </c>
      <c r="P201" s="25">
        <f t="shared" si="38"/>
        <v>6.8271359999999994</v>
      </c>
      <c r="Q201" s="25">
        <f t="shared" si="39"/>
        <v>6.8271359999999994</v>
      </c>
      <c r="R201" s="25">
        <f t="shared" si="40"/>
        <v>6.8271359999999994</v>
      </c>
      <c r="S201" s="25">
        <f t="shared" si="41"/>
        <v>6.8271359999999994</v>
      </c>
      <c r="T201" s="25">
        <f t="shared" si="42"/>
        <v>6.8271359999999994</v>
      </c>
      <c r="U201" s="25">
        <f t="shared" si="43"/>
        <v>6.8271359999999994</v>
      </c>
      <c r="V201" s="25">
        <f t="shared" si="44"/>
        <v>2.8446400000000001</v>
      </c>
      <c r="W201" s="20">
        <f t="shared" si="45"/>
        <v>47.789951999999985</v>
      </c>
      <c r="AI201" s="6"/>
    </row>
    <row r="202" spans="1:35" s="5" customFormat="1" x14ac:dyDescent="0.25">
      <c r="A202" s="5" t="s">
        <v>255</v>
      </c>
      <c r="B202" s="5" t="s">
        <v>9</v>
      </c>
      <c r="C202" s="7"/>
      <c r="D202" s="7">
        <v>25000</v>
      </c>
      <c r="E202" s="7">
        <v>25000</v>
      </c>
      <c r="F202" s="7">
        <v>109461.07</v>
      </c>
      <c r="G202" s="5">
        <v>38.76</v>
      </c>
      <c r="H202" s="5">
        <v>32.106000000000002</v>
      </c>
      <c r="I202" s="8">
        <f t="shared" si="46"/>
        <v>25</v>
      </c>
      <c r="J202" s="5" t="s">
        <v>13</v>
      </c>
      <c r="K202" s="5" t="s">
        <v>11</v>
      </c>
      <c r="L202" s="5">
        <v>84117</v>
      </c>
      <c r="M202" s="6">
        <v>41775</v>
      </c>
      <c r="N202" s="25">
        <f t="shared" si="37"/>
        <v>0.57499999999999996</v>
      </c>
      <c r="O202" s="18">
        <f>N202*7</f>
        <v>4.0249999999999995</v>
      </c>
      <c r="P202" s="25">
        <f t="shared" si="38"/>
        <v>6.8999999999999995</v>
      </c>
      <c r="Q202" s="25">
        <f t="shared" si="39"/>
        <v>6.8999999999999995</v>
      </c>
      <c r="R202" s="25">
        <f t="shared" si="40"/>
        <v>6.8999999999999995</v>
      </c>
      <c r="S202" s="25">
        <f t="shared" si="41"/>
        <v>6.8999999999999995</v>
      </c>
      <c r="T202" s="25">
        <f t="shared" si="42"/>
        <v>6.8999999999999995</v>
      </c>
      <c r="U202" s="25">
        <f t="shared" si="43"/>
        <v>6.8999999999999995</v>
      </c>
      <c r="V202" s="25">
        <f t="shared" si="44"/>
        <v>2.875</v>
      </c>
      <c r="W202" s="20">
        <f t="shared" si="45"/>
        <v>48.3</v>
      </c>
      <c r="AI202" s="6"/>
    </row>
    <row r="203" spans="1:35" s="5" customFormat="1" x14ac:dyDescent="0.25">
      <c r="A203" s="5" t="s">
        <v>257</v>
      </c>
      <c r="B203" s="5" t="s">
        <v>9</v>
      </c>
      <c r="C203" s="7"/>
      <c r="D203" s="7">
        <v>8311</v>
      </c>
      <c r="E203" s="7">
        <v>8311</v>
      </c>
      <c r="F203" s="7">
        <v>38708.06</v>
      </c>
      <c r="G203" s="5">
        <v>11.984999999999999</v>
      </c>
      <c r="H203" s="5">
        <v>9.3040000000000003</v>
      </c>
      <c r="I203" s="8">
        <f t="shared" si="46"/>
        <v>8.3109999999999999</v>
      </c>
      <c r="J203" s="5" t="s">
        <v>13</v>
      </c>
      <c r="K203" s="5" t="s">
        <v>11</v>
      </c>
      <c r="L203" s="5">
        <v>84117</v>
      </c>
      <c r="M203" s="6">
        <v>41775</v>
      </c>
      <c r="N203" s="25">
        <f t="shared" si="37"/>
        <v>0.19115299999999999</v>
      </c>
      <c r="O203" s="18">
        <f>N203*7</f>
        <v>1.338071</v>
      </c>
      <c r="P203" s="25">
        <f t="shared" si="38"/>
        <v>2.2938359999999998</v>
      </c>
      <c r="Q203" s="25">
        <f t="shared" si="39"/>
        <v>2.2938359999999998</v>
      </c>
      <c r="R203" s="25">
        <f t="shared" si="40"/>
        <v>2.2938359999999998</v>
      </c>
      <c r="S203" s="25">
        <f t="shared" si="41"/>
        <v>2.2938359999999998</v>
      </c>
      <c r="T203" s="25">
        <f t="shared" si="42"/>
        <v>2.2938359999999998</v>
      </c>
      <c r="U203" s="25">
        <f t="shared" si="43"/>
        <v>2.2938359999999998</v>
      </c>
      <c r="V203" s="25">
        <f t="shared" si="44"/>
        <v>0.95576499999999998</v>
      </c>
      <c r="W203" s="20">
        <f t="shared" si="45"/>
        <v>16.056851999999996</v>
      </c>
      <c r="AI203" s="6"/>
    </row>
    <row r="204" spans="1:35" s="5" customFormat="1" x14ac:dyDescent="0.25">
      <c r="A204" s="5" t="s">
        <v>261</v>
      </c>
      <c r="B204" s="5" t="s">
        <v>9</v>
      </c>
      <c r="C204" s="7"/>
      <c r="D204" s="7">
        <v>22332</v>
      </c>
      <c r="E204" s="7">
        <v>22332</v>
      </c>
      <c r="F204" s="7">
        <v>84973.93</v>
      </c>
      <c r="G204" s="5">
        <v>27.26</v>
      </c>
      <c r="H204" s="5">
        <v>22.332000000000001</v>
      </c>
      <c r="I204" s="8">
        <f t="shared" si="46"/>
        <v>22.332000000000001</v>
      </c>
      <c r="J204" s="5" t="s">
        <v>128</v>
      </c>
      <c r="K204" s="5" t="s">
        <v>85</v>
      </c>
      <c r="L204" s="5">
        <v>84003</v>
      </c>
      <c r="M204" s="6">
        <v>41709</v>
      </c>
      <c r="N204" s="25">
        <f t="shared" si="37"/>
        <v>0.51363599999999998</v>
      </c>
      <c r="O204" s="18">
        <f>N204*9</f>
        <v>4.6227239999999998</v>
      </c>
      <c r="P204" s="25">
        <f t="shared" si="38"/>
        <v>6.1636319999999998</v>
      </c>
      <c r="Q204" s="25">
        <f t="shared" si="39"/>
        <v>6.1636319999999998</v>
      </c>
      <c r="R204" s="25">
        <f t="shared" si="40"/>
        <v>6.1636319999999998</v>
      </c>
      <c r="S204" s="25">
        <f t="shared" si="41"/>
        <v>6.1636319999999998</v>
      </c>
      <c r="T204" s="25">
        <f t="shared" si="42"/>
        <v>6.1636319999999998</v>
      </c>
      <c r="U204" s="25">
        <f t="shared" si="43"/>
        <v>6.1636319999999998</v>
      </c>
      <c r="V204" s="25">
        <f t="shared" si="44"/>
        <v>2.5681799999999999</v>
      </c>
      <c r="W204" s="20">
        <f t="shared" si="45"/>
        <v>44.172695999999995</v>
      </c>
      <c r="AI204" s="6"/>
    </row>
    <row r="205" spans="1:35" s="5" customFormat="1" x14ac:dyDescent="0.25">
      <c r="A205" s="5" t="s">
        <v>259</v>
      </c>
      <c r="B205" s="5" t="s">
        <v>9</v>
      </c>
      <c r="C205" s="7"/>
      <c r="D205" s="7">
        <v>6362</v>
      </c>
      <c r="E205" s="7">
        <v>6362</v>
      </c>
      <c r="F205" s="7">
        <v>36092</v>
      </c>
      <c r="G205" s="5">
        <v>7.5</v>
      </c>
      <c r="H205" s="5">
        <v>6.5860000000000003</v>
      </c>
      <c r="I205" s="8">
        <f t="shared" si="46"/>
        <v>6.3620000000000001</v>
      </c>
      <c r="J205" s="5" t="s">
        <v>50</v>
      </c>
      <c r="K205" s="5" t="s">
        <v>51</v>
      </c>
      <c r="L205" s="5">
        <v>84401</v>
      </c>
      <c r="M205" s="6">
        <v>41664</v>
      </c>
      <c r="N205" s="25">
        <f t="shared" si="37"/>
        <v>0.14632600000000001</v>
      </c>
      <c r="O205" s="18">
        <f>N205*11</f>
        <v>1.6095860000000002</v>
      </c>
      <c r="P205" s="25">
        <f t="shared" si="38"/>
        <v>1.7559120000000001</v>
      </c>
      <c r="Q205" s="25">
        <f t="shared" si="39"/>
        <v>1.7559120000000001</v>
      </c>
      <c r="R205" s="25">
        <f t="shared" si="40"/>
        <v>1.7559120000000001</v>
      </c>
      <c r="S205" s="25">
        <f t="shared" si="41"/>
        <v>1.7559120000000001</v>
      </c>
      <c r="T205" s="25">
        <f t="shared" si="42"/>
        <v>1.7559120000000001</v>
      </c>
      <c r="U205" s="25">
        <f t="shared" si="43"/>
        <v>1.7559120000000001</v>
      </c>
      <c r="V205" s="25">
        <f t="shared" si="44"/>
        <v>0.73163</v>
      </c>
      <c r="W205" s="20">
        <f t="shared" si="45"/>
        <v>12.876688000000001</v>
      </c>
      <c r="AI205" s="6"/>
    </row>
    <row r="206" spans="1:35" s="5" customFormat="1" x14ac:dyDescent="0.25">
      <c r="A206" s="5" t="s">
        <v>263</v>
      </c>
      <c r="B206" s="5" t="s">
        <v>9</v>
      </c>
      <c r="C206" s="7"/>
      <c r="D206" s="7">
        <v>25000</v>
      </c>
      <c r="E206" s="7">
        <v>25000</v>
      </c>
      <c r="F206" s="7">
        <v>153500</v>
      </c>
      <c r="G206" s="5">
        <v>30</v>
      </c>
      <c r="H206" s="5">
        <v>25.297999999999998</v>
      </c>
      <c r="I206" s="8">
        <f t="shared" si="46"/>
        <v>25</v>
      </c>
      <c r="J206" s="5" t="s">
        <v>264</v>
      </c>
      <c r="K206" s="5" t="s">
        <v>85</v>
      </c>
      <c r="L206" s="5">
        <v>84042</v>
      </c>
      <c r="M206" s="6">
        <v>41620</v>
      </c>
      <c r="N206" s="25">
        <f t="shared" si="37"/>
        <v>0.57499999999999996</v>
      </c>
      <c r="O206" s="18">
        <f>N206*12</f>
        <v>6.8999999999999995</v>
      </c>
      <c r="P206" s="25">
        <f t="shared" si="38"/>
        <v>6.8999999999999995</v>
      </c>
      <c r="Q206" s="25">
        <f t="shared" si="39"/>
        <v>6.8999999999999995</v>
      </c>
      <c r="R206" s="25">
        <f t="shared" si="40"/>
        <v>6.8999999999999995</v>
      </c>
      <c r="S206" s="25">
        <f t="shared" si="41"/>
        <v>6.8999999999999995</v>
      </c>
      <c r="T206" s="25">
        <f t="shared" si="42"/>
        <v>6.8999999999999995</v>
      </c>
      <c r="U206" s="25">
        <f t="shared" si="43"/>
        <v>6.8999999999999995</v>
      </c>
      <c r="V206" s="25">
        <f t="shared" si="44"/>
        <v>2.875</v>
      </c>
      <c r="W206" s="20">
        <f t="shared" si="45"/>
        <v>51.174999999999997</v>
      </c>
      <c r="AI206" s="6"/>
    </row>
    <row r="207" spans="1:35" s="5" customFormat="1" x14ac:dyDescent="0.25">
      <c r="A207" s="5" t="s">
        <v>266</v>
      </c>
      <c r="B207" s="5" t="s">
        <v>9</v>
      </c>
      <c r="C207" s="7"/>
      <c r="D207" s="7">
        <v>14757</v>
      </c>
      <c r="E207" s="7">
        <v>14757</v>
      </c>
      <c r="F207" s="7">
        <v>60000</v>
      </c>
      <c r="G207" s="5">
        <v>18</v>
      </c>
      <c r="H207" s="5">
        <v>14.757</v>
      </c>
      <c r="I207" s="8">
        <f t="shared" si="46"/>
        <v>14.757</v>
      </c>
      <c r="J207" s="5" t="s">
        <v>13</v>
      </c>
      <c r="K207" s="5" t="s">
        <v>11</v>
      </c>
      <c r="L207" s="5">
        <v>84109</v>
      </c>
      <c r="M207" s="6">
        <v>41529</v>
      </c>
      <c r="N207" s="25">
        <f t="shared" si="37"/>
        <v>0.33941099999999996</v>
      </c>
      <c r="O207" s="18">
        <f>N207*15</f>
        <v>5.0911649999999993</v>
      </c>
      <c r="P207" s="25">
        <f t="shared" si="38"/>
        <v>4.0729319999999998</v>
      </c>
      <c r="Q207" s="25">
        <f t="shared" si="39"/>
        <v>4.0729319999999998</v>
      </c>
      <c r="R207" s="25">
        <f t="shared" si="40"/>
        <v>4.0729319999999998</v>
      </c>
      <c r="S207" s="25">
        <f t="shared" si="41"/>
        <v>4.0729319999999998</v>
      </c>
      <c r="T207" s="25">
        <f t="shared" si="42"/>
        <v>4.0729319999999998</v>
      </c>
      <c r="U207" s="25">
        <f t="shared" si="43"/>
        <v>4.0729319999999998</v>
      </c>
      <c r="V207" s="25">
        <f t="shared" si="44"/>
        <v>1.6970549999999998</v>
      </c>
      <c r="W207" s="20">
        <f t="shared" si="45"/>
        <v>31.225811999999998</v>
      </c>
      <c r="AI207" s="6"/>
    </row>
    <row r="208" spans="1:35" s="5" customFormat="1" x14ac:dyDescent="0.25">
      <c r="A208" s="5" t="s">
        <v>267</v>
      </c>
      <c r="B208" s="5" t="s">
        <v>9</v>
      </c>
      <c r="C208" s="7"/>
      <c r="D208" s="7">
        <v>22697</v>
      </c>
      <c r="E208" s="7">
        <v>22697</v>
      </c>
      <c r="F208" s="7">
        <v>84973.93</v>
      </c>
      <c r="G208" s="5">
        <v>27.26</v>
      </c>
      <c r="H208" s="5">
        <v>22.696999999999999</v>
      </c>
      <c r="I208" s="8">
        <f t="shared" si="46"/>
        <v>22.696999999999999</v>
      </c>
      <c r="J208" s="5" t="s">
        <v>10</v>
      </c>
      <c r="K208" s="5" t="s">
        <v>11</v>
      </c>
      <c r="L208" s="5">
        <v>84120</v>
      </c>
      <c r="M208" s="6">
        <v>41709</v>
      </c>
      <c r="N208" s="25">
        <f t="shared" si="37"/>
        <v>0.52203100000000002</v>
      </c>
      <c r="O208" s="18">
        <f>N208*9</f>
        <v>4.6982790000000003</v>
      </c>
      <c r="P208" s="25">
        <f t="shared" si="38"/>
        <v>6.2643719999999998</v>
      </c>
      <c r="Q208" s="25">
        <f t="shared" si="39"/>
        <v>6.2643719999999998</v>
      </c>
      <c r="R208" s="25">
        <f t="shared" si="40"/>
        <v>6.2643719999999998</v>
      </c>
      <c r="S208" s="25">
        <f t="shared" si="41"/>
        <v>6.2643719999999998</v>
      </c>
      <c r="T208" s="25">
        <f t="shared" si="42"/>
        <v>6.2643719999999998</v>
      </c>
      <c r="U208" s="25">
        <f t="shared" si="43"/>
        <v>6.2643719999999998</v>
      </c>
      <c r="V208" s="25">
        <f t="shared" si="44"/>
        <v>2.6101550000000002</v>
      </c>
      <c r="W208" s="20">
        <f t="shared" si="45"/>
        <v>44.894666000000008</v>
      </c>
      <c r="AI208" s="6"/>
    </row>
    <row r="209" spans="1:35" s="5" customFormat="1" x14ac:dyDescent="0.25">
      <c r="A209" s="5" t="s">
        <v>265</v>
      </c>
      <c r="B209" s="5" t="s">
        <v>9</v>
      </c>
      <c r="C209" s="7"/>
      <c r="D209" s="7">
        <v>22519</v>
      </c>
      <c r="E209" s="7">
        <v>22519</v>
      </c>
      <c r="F209" s="7">
        <v>239800</v>
      </c>
      <c r="G209" s="5">
        <v>27.54</v>
      </c>
      <c r="H209" s="5">
        <v>22.518999999999998</v>
      </c>
      <c r="I209" s="8">
        <f t="shared" si="46"/>
        <v>22.518999999999998</v>
      </c>
      <c r="J209" s="5" t="s">
        <v>13</v>
      </c>
      <c r="K209" s="5" t="s">
        <v>11</v>
      </c>
      <c r="L209" s="5">
        <v>84106</v>
      </c>
      <c r="M209" s="6">
        <v>41682</v>
      </c>
      <c r="N209" s="25">
        <f t="shared" si="37"/>
        <v>0.51793699999999998</v>
      </c>
      <c r="O209" s="18">
        <f>N209*10</f>
        <v>5.1793699999999996</v>
      </c>
      <c r="P209" s="25">
        <f t="shared" si="38"/>
        <v>6.2152440000000002</v>
      </c>
      <c r="Q209" s="25">
        <f t="shared" si="39"/>
        <v>6.2152440000000002</v>
      </c>
      <c r="R209" s="25">
        <f t="shared" si="40"/>
        <v>6.2152440000000002</v>
      </c>
      <c r="S209" s="25">
        <f t="shared" si="41"/>
        <v>6.2152440000000002</v>
      </c>
      <c r="T209" s="25">
        <f t="shared" si="42"/>
        <v>6.2152440000000002</v>
      </c>
      <c r="U209" s="25">
        <f t="shared" si="43"/>
        <v>6.2152440000000002</v>
      </c>
      <c r="V209" s="25">
        <f t="shared" si="44"/>
        <v>2.5896849999999998</v>
      </c>
      <c r="W209" s="20">
        <f t="shared" si="45"/>
        <v>45.060518999999999</v>
      </c>
      <c r="AI209" s="6"/>
    </row>
    <row r="210" spans="1:35" s="5" customFormat="1" x14ac:dyDescent="0.25">
      <c r="A210" s="5" t="s">
        <v>276</v>
      </c>
      <c r="B210" s="5" t="s">
        <v>9</v>
      </c>
      <c r="C210" s="7"/>
      <c r="D210" s="7">
        <v>24769</v>
      </c>
      <c r="E210" s="7">
        <v>24769</v>
      </c>
      <c r="F210" s="7">
        <v>49899.92</v>
      </c>
      <c r="G210" s="5">
        <v>28.5</v>
      </c>
      <c r="H210" s="5">
        <v>24.768999999999998</v>
      </c>
      <c r="I210" s="8">
        <f t="shared" si="46"/>
        <v>24.768999999999998</v>
      </c>
      <c r="J210" s="5" t="s">
        <v>20</v>
      </c>
      <c r="K210" s="5" t="s">
        <v>21</v>
      </c>
      <c r="L210" s="5">
        <v>84074</v>
      </c>
      <c r="M210" s="6">
        <v>41663</v>
      </c>
      <c r="N210" s="25">
        <f t="shared" si="37"/>
        <v>0.56968699999999994</v>
      </c>
      <c r="O210" s="18">
        <f>N210*11</f>
        <v>6.2665569999999997</v>
      </c>
      <c r="P210" s="25">
        <f t="shared" si="38"/>
        <v>6.8362439999999989</v>
      </c>
      <c r="Q210" s="25">
        <f t="shared" si="39"/>
        <v>6.8362439999999989</v>
      </c>
      <c r="R210" s="25">
        <f t="shared" si="40"/>
        <v>6.8362439999999989</v>
      </c>
      <c r="S210" s="25">
        <f t="shared" si="41"/>
        <v>6.8362439999999989</v>
      </c>
      <c r="T210" s="25">
        <f t="shared" si="42"/>
        <v>6.8362439999999989</v>
      </c>
      <c r="U210" s="25">
        <f t="shared" si="43"/>
        <v>6.8362439999999989</v>
      </c>
      <c r="V210" s="25">
        <f t="shared" si="44"/>
        <v>2.8484349999999998</v>
      </c>
      <c r="W210" s="20">
        <f t="shared" si="45"/>
        <v>50.132456000000005</v>
      </c>
      <c r="AI210" s="6"/>
    </row>
    <row r="211" spans="1:35" s="5" customFormat="1" x14ac:dyDescent="0.25">
      <c r="A211" s="5" t="s">
        <v>318</v>
      </c>
      <c r="B211" s="5" t="s">
        <v>9</v>
      </c>
      <c r="C211" s="7"/>
      <c r="D211" s="7">
        <v>7100</v>
      </c>
      <c r="E211" s="7">
        <v>7100</v>
      </c>
      <c r="F211" s="7">
        <v>46344</v>
      </c>
      <c r="G211" s="5">
        <v>9.18</v>
      </c>
      <c r="H211" s="5">
        <v>7.1</v>
      </c>
      <c r="I211" s="8">
        <f t="shared" si="46"/>
        <v>7.1</v>
      </c>
      <c r="J211" s="5" t="s">
        <v>13</v>
      </c>
      <c r="K211" s="5" t="s">
        <v>11</v>
      </c>
      <c r="L211" s="5">
        <v>84104</v>
      </c>
      <c r="M211" s="6">
        <v>41789</v>
      </c>
      <c r="N211" s="25">
        <f t="shared" si="37"/>
        <v>0.1633</v>
      </c>
      <c r="O211" s="18">
        <f>N211*7</f>
        <v>1.1431</v>
      </c>
      <c r="P211" s="25">
        <f t="shared" si="38"/>
        <v>1.9596</v>
      </c>
      <c r="Q211" s="25">
        <f t="shared" si="39"/>
        <v>1.9596</v>
      </c>
      <c r="R211" s="25">
        <f t="shared" si="40"/>
        <v>1.9596</v>
      </c>
      <c r="S211" s="25">
        <f t="shared" si="41"/>
        <v>1.9596</v>
      </c>
      <c r="T211" s="25">
        <f t="shared" si="42"/>
        <v>1.9596</v>
      </c>
      <c r="U211" s="25">
        <f t="shared" si="43"/>
        <v>1.9596</v>
      </c>
      <c r="V211" s="25">
        <f t="shared" si="44"/>
        <v>0.8165</v>
      </c>
      <c r="W211" s="20">
        <f t="shared" si="45"/>
        <v>13.7172</v>
      </c>
      <c r="AI211" s="6"/>
    </row>
    <row r="212" spans="1:35" s="5" customFormat="1" x14ac:dyDescent="0.25">
      <c r="A212" s="5" t="s">
        <v>317</v>
      </c>
      <c r="B212" s="5" t="s">
        <v>9</v>
      </c>
      <c r="C212" s="7"/>
      <c r="D212" s="7">
        <v>6978</v>
      </c>
      <c r="E212" s="7">
        <v>6978</v>
      </c>
      <c r="F212" s="7">
        <v>56976</v>
      </c>
      <c r="G212" s="5">
        <v>8.36</v>
      </c>
      <c r="H212" s="5">
        <v>6.9779999999999998</v>
      </c>
      <c r="I212" s="8">
        <f t="shared" si="46"/>
        <v>6.9779999999999998</v>
      </c>
      <c r="J212" s="5" t="s">
        <v>107</v>
      </c>
      <c r="K212" s="5" t="s">
        <v>108</v>
      </c>
      <c r="L212" s="5">
        <v>84532</v>
      </c>
      <c r="M212" s="6">
        <v>41915</v>
      </c>
      <c r="N212" s="25">
        <f t="shared" si="37"/>
        <v>0.160494</v>
      </c>
      <c r="O212" s="18">
        <f>N212*2</f>
        <v>0.320988</v>
      </c>
      <c r="P212" s="25">
        <f t="shared" si="38"/>
        <v>1.9259279999999999</v>
      </c>
      <c r="Q212" s="25">
        <f t="shared" si="39"/>
        <v>1.9259279999999999</v>
      </c>
      <c r="R212" s="25">
        <f t="shared" si="40"/>
        <v>1.9259279999999999</v>
      </c>
      <c r="S212" s="25">
        <f t="shared" si="41"/>
        <v>1.9259279999999999</v>
      </c>
      <c r="T212" s="25">
        <f t="shared" si="42"/>
        <v>1.9259279999999999</v>
      </c>
      <c r="U212" s="25">
        <f t="shared" si="43"/>
        <v>1.9259279999999999</v>
      </c>
      <c r="V212" s="25">
        <f t="shared" si="44"/>
        <v>0.80247000000000002</v>
      </c>
      <c r="W212" s="20">
        <f t="shared" si="45"/>
        <v>12.679025999999997</v>
      </c>
      <c r="AI212" s="6"/>
    </row>
    <row r="213" spans="1:35" s="5" customFormat="1" x14ac:dyDescent="0.25">
      <c r="A213" s="5" t="s">
        <v>319</v>
      </c>
      <c r="B213" s="5" t="s">
        <v>9</v>
      </c>
      <c r="C213" s="7"/>
      <c r="D213" s="7">
        <v>21481</v>
      </c>
      <c r="E213" s="7">
        <v>21481</v>
      </c>
      <c r="F213" s="7">
        <v>37395.769999999997</v>
      </c>
      <c r="G213" s="5">
        <v>26.88</v>
      </c>
      <c r="H213" s="5">
        <v>22.350999999999999</v>
      </c>
      <c r="I213" s="8">
        <f t="shared" si="46"/>
        <v>21.481000000000002</v>
      </c>
      <c r="J213" s="5" t="s">
        <v>50</v>
      </c>
      <c r="K213" s="5" t="s">
        <v>51</v>
      </c>
      <c r="L213" s="5">
        <v>84401</v>
      </c>
      <c r="M213" s="6">
        <v>41802</v>
      </c>
      <c r="N213" s="25">
        <f t="shared" si="37"/>
        <v>0.49406300000000003</v>
      </c>
      <c r="O213" s="18">
        <f>N213*6</f>
        <v>2.964378</v>
      </c>
      <c r="P213" s="25">
        <f t="shared" si="38"/>
        <v>5.9287559999999999</v>
      </c>
      <c r="Q213" s="25">
        <f t="shared" si="39"/>
        <v>5.9287559999999999</v>
      </c>
      <c r="R213" s="25">
        <f t="shared" si="40"/>
        <v>5.9287559999999999</v>
      </c>
      <c r="S213" s="25">
        <f t="shared" si="41"/>
        <v>5.9287559999999999</v>
      </c>
      <c r="T213" s="25">
        <f t="shared" si="42"/>
        <v>5.9287559999999999</v>
      </c>
      <c r="U213" s="25">
        <f t="shared" si="43"/>
        <v>5.9287559999999999</v>
      </c>
      <c r="V213" s="25">
        <f t="shared" si="44"/>
        <v>2.4703150000000003</v>
      </c>
      <c r="W213" s="20">
        <f t="shared" si="45"/>
        <v>41.007229000000002</v>
      </c>
      <c r="AI213" s="6"/>
    </row>
    <row r="214" spans="1:35" s="5" customFormat="1" x14ac:dyDescent="0.25">
      <c r="A214" s="5" t="s">
        <v>434</v>
      </c>
      <c r="B214" s="5" t="s">
        <v>9</v>
      </c>
      <c r="C214" s="7"/>
      <c r="D214" s="7">
        <v>25000</v>
      </c>
      <c r="E214" s="7">
        <v>25000</v>
      </c>
      <c r="F214" s="7">
        <v>98223</v>
      </c>
      <c r="G214" s="5">
        <v>32.4</v>
      </c>
      <c r="H214" s="5">
        <v>25.096</v>
      </c>
      <c r="I214" s="8">
        <f t="shared" si="46"/>
        <v>25</v>
      </c>
      <c r="J214" s="5" t="s">
        <v>273</v>
      </c>
      <c r="K214" s="5" t="s">
        <v>274</v>
      </c>
      <c r="L214" s="5">
        <v>84652</v>
      </c>
      <c r="M214" s="6">
        <v>41989</v>
      </c>
      <c r="N214" s="25">
        <f t="shared" si="37"/>
        <v>0.57499999999999996</v>
      </c>
      <c r="O214" s="18">
        <v>0</v>
      </c>
      <c r="P214" s="25">
        <f t="shared" si="38"/>
        <v>6.8999999999999995</v>
      </c>
      <c r="Q214" s="25">
        <f t="shared" si="39"/>
        <v>6.8999999999999995</v>
      </c>
      <c r="R214" s="25">
        <f t="shared" si="40"/>
        <v>6.8999999999999995</v>
      </c>
      <c r="S214" s="25">
        <f t="shared" si="41"/>
        <v>6.8999999999999995</v>
      </c>
      <c r="T214" s="25">
        <f t="shared" si="42"/>
        <v>6.8999999999999995</v>
      </c>
      <c r="U214" s="25">
        <f t="shared" si="43"/>
        <v>6.8999999999999995</v>
      </c>
      <c r="V214" s="25">
        <f t="shared" si="44"/>
        <v>2.875</v>
      </c>
      <c r="W214" s="20">
        <f t="shared" si="45"/>
        <v>44.274999999999999</v>
      </c>
      <c r="AI214" s="6"/>
    </row>
    <row r="215" spans="1:35" s="5" customFormat="1" x14ac:dyDescent="0.25">
      <c r="A215" s="5" t="s">
        <v>278</v>
      </c>
      <c r="B215" s="5" t="s">
        <v>9</v>
      </c>
      <c r="C215" s="7"/>
      <c r="D215" s="7">
        <v>25000</v>
      </c>
      <c r="E215" s="7">
        <v>25000</v>
      </c>
      <c r="F215" s="7">
        <v>97541.759999999995</v>
      </c>
      <c r="G215" s="5">
        <v>30.6</v>
      </c>
      <c r="H215" s="5">
        <v>25.684000000000001</v>
      </c>
      <c r="I215" s="8">
        <f t="shared" si="46"/>
        <v>25</v>
      </c>
      <c r="J215" s="5" t="s">
        <v>20</v>
      </c>
      <c r="K215" s="5" t="s">
        <v>21</v>
      </c>
      <c r="L215" s="5">
        <v>84074</v>
      </c>
      <c r="M215" s="6">
        <v>41548</v>
      </c>
      <c r="N215" s="25">
        <f t="shared" si="37"/>
        <v>0.57499999999999996</v>
      </c>
      <c r="O215" s="18">
        <f>N215*14</f>
        <v>8.0499999999999989</v>
      </c>
      <c r="P215" s="25">
        <f t="shared" si="38"/>
        <v>6.8999999999999995</v>
      </c>
      <c r="Q215" s="25">
        <f t="shared" si="39"/>
        <v>6.8999999999999995</v>
      </c>
      <c r="R215" s="25">
        <f t="shared" si="40"/>
        <v>6.8999999999999995</v>
      </c>
      <c r="S215" s="25">
        <f t="shared" si="41"/>
        <v>6.8999999999999995</v>
      </c>
      <c r="T215" s="25">
        <f t="shared" si="42"/>
        <v>6.8999999999999995</v>
      </c>
      <c r="U215" s="25">
        <f t="shared" si="43"/>
        <v>6.8999999999999995</v>
      </c>
      <c r="V215" s="25">
        <f t="shared" si="44"/>
        <v>2.875</v>
      </c>
      <c r="W215" s="20">
        <f t="shared" si="45"/>
        <v>52.324999999999996</v>
      </c>
      <c r="AI215" s="6"/>
    </row>
    <row r="216" spans="1:35" s="5" customFormat="1" x14ac:dyDescent="0.25">
      <c r="A216" s="5" t="s">
        <v>280</v>
      </c>
      <c r="B216" s="5" t="s">
        <v>9</v>
      </c>
      <c r="C216" s="7"/>
      <c r="D216" s="7">
        <v>25000</v>
      </c>
      <c r="E216" s="7">
        <v>25000</v>
      </c>
      <c r="F216" s="7">
        <v>760102.83</v>
      </c>
      <c r="G216" s="5">
        <v>236.25</v>
      </c>
      <c r="H216" s="5">
        <v>204.27</v>
      </c>
      <c r="I216" s="8">
        <f t="shared" si="46"/>
        <v>25</v>
      </c>
      <c r="J216" s="5" t="s">
        <v>10</v>
      </c>
      <c r="K216" s="5" t="s">
        <v>11</v>
      </c>
      <c r="L216" s="5">
        <v>84120</v>
      </c>
      <c r="M216" s="6">
        <v>41682</v>
      </c>
      <c r="N216" s="25">
        <f t="shared" si="37"/>
        <v>0.57499999999999996</v>
      </c>
      <c r="O216" s="18">
        <f>N216*10</f>
        <v>5.75</v>
      </c>
      <c r="P216" s="25">
        <f t="shared" si="38"/>
        <v>6.8999999999999995</v>
      </c>
      <c r="Q216" s="25">
        <f t="shared" si="39"/>
        <v>6.8999999999999995</v>
      </c>
      <c r="R216" s="25">
        <f t="shared" si="40"/>
        <v>6.8999999999999995</v>
      </c>
      <c r="S216" s="25">
        <f t="shared" si="41"/>
        <v>6.8999999999999995</v>
      </c>
      <c r="T216" s="25">
        <f t="shared" si="42"/>
        <v>6.8999999999999995</v>
      </c>
      <c r="U216" s="25">
        <f t="shared" si="43"/>
        <v>6.8999999999999995</v>
      </c>
      <c r="V216" s="25">
        <f t="shared" si="44"/>
        <v>2.875</v>
      </c>
      <c r="W216" s="20">
        <f t="shared" si="45"/>
        <v>50.024999999999991</v>
      </c>
      <c r="AI216" s="6"/>
    </row>
    <row r="217" spans="1:35" s="5" customFormat="1" x14ac:dyDescent="0.25">
      <c r="A217" s="5" t="s">
        <v>320</v>
      </c>
      <c r="B217" s="5" t="s">
        <v>9</v>
      </c>
      <c r="C217" s="7"/>
      <c r="D217" s="7">
        <v>21036</v>
      </c>
      <c r="E217" s="7">
        <v>21036</v>
      </c>
      <c r="F217" s="7">
        <v>42477.29</v>
      </c>
      <c r="G217" s="5">
        <v>24.64</v>
      </c>
      <c r="H217" s="5">
        <v>21.036000000000001</v>
      </c>
      <c r="I217" s="8">
        <f t="shared" si="46"/>
        <v>21.036000000000001</v>
      </c>
      <c r="J217" s="5" t="s">
        <v>50</v>
      </c>
      <c r="K217" s="5" t="s">
        <v>51</v>
      </c>
      <c r="L217" s="5">
        <v>84401</v>
      </c>
      <c r="M217" s="6">
        <v>41802</v>
      </c>
      <c r="N217" s="25">
        <f t="shared" si="37"/>
        <v>0.48382800000000004</v>
      </c>
      <c r="O217" s="18">
        <f>N217*6</f>
        <v>2.9029680000000004</v>
      </c>
      <c r="P217" s="25">
        <f t="shared" si="38"/>
        <v>5.8059360000000009</v>
      </c>
      <c r="Q217" s="25">
        <f t="shared" si="39"/>
        <v>5.8059360000000009</v>
      </c>
      <c r="R217" s="25">
        <f t="shared" si="40"/>
        <v>5.8059360000000009</v>
      </c>
      <c r="S217" s="25">
        <f t="shared" si="41"/>
        <v>5.8059360000000009</v>
      </c>
      <c r="T217" s="25">
        <f t="shared" si="42"/>
        <v>5.8059360000000009</v>
      </c>
      <c r="U217" s="25">
        <f t="shared" si="43"/>
        <v>5.8059360000000009</v>
      </c>
      <c r="V217" s="25">
        <f t="shared" si="44"/>
        <v>2.4191400000000001</v>
      </c>
      <c r="W217" s="20">
        <f t="shared" si="45"/>
        <v>40.157724000000009</v>
      </c>
      <c r="AI217" s="6"/>
    </row>
    <row r="218" spans="1:35" s="5" customFormat="1" x14ac:dyDescent="0.25">
      <c r="A218" s="5" t="s">
        <v>279</v>
      </c>
      <c r="B218" s="5" t="s">
        <v>9</v>
      </c>
      <c r="C218" s="7"/>
      <c r="D218" s="7">
        <v>25000</v>
      </c>
      <c r="E218" s="7">
        <v>25000</v>
      </c>
      <c r="F218" s="7">
        <v>282858.40999999997</v>
      </c>
      <c r="G218" s="5">
        <v>78.03</v>
      </c>
      <c r="H218" s="5">
        <v>62.366</v>
      </c>
      <c r="I218" s="8">
        <f t="shared" si="46"/>
        <v>25</v>
      </c>
      <c r="J218" s="5" t="s">
        <v>13</v>
      </c>
      <c r="K218" s="5" t="s">
        <v>11</v>
      </c>
      <c r="L218" s="5">
        <v>84117</v>
      </c>
      <c r="M218" s="6">
        <v>41775</v>
      </c>
      <c r="N218" s="25">
        <f t="shared" si="37"/>
        <v>0.57499999999999996</v>
      </c>
      <c r="O218" s="18">
        <f>N218*7</f>
        <v>4.0249999999999995</v>
      </c>
      <c r="P218" s="25">
        <f t="shared" si="38"/>
        <v>6.8999999999999995</v>
      </c>
      <c r="Q218" s="25">
        <f t="shared" si="39"/>
        <v>6.8999999999999995</v>
      </c>
      <c r="R218" s="25">
        <f t="shared" si="40"/>
        <v>6.8999999999999995</v>
      </c>
      <c r="S218" s="25">
        <f t="shared" si="41"/>
        <v>6.8999999999999995</v>
      </c>
      <c r="T218" s="25">
        <f t="shared" si="42"/>
        <v>6.8999999999999995</v>
      </c>
      <c r="U218" s="25">
        <f t="shared" si="43"/>
        <v>6.8999999999999995</v>
      </c>
      <c r="V218" s="25">
        <f t="shared" si="44"/>
        <v>2.875</v>
      </c>
      <c r="W218" s="20">
        <f t="shared" si="45"/>
        <v>48.3</v>
      </c>
      <c r="AI218" s="6"/>
    </row>
    <row r="219" spans="1:35" s="5" customFormat="1" x14ac:dyDescent="0.25">
      <c r="A219" s="5" t="s">
        <v>281</v>
      </c>
      <c r="B219" s="5" t="s">
        <v>9</v>
      </c>
      <c r="C219" s="7"/>
      <c r="D219" s="7">
        <v>25000</v>
      </c>
      <c r="E219" s="7">
        <v>25000</v>
      </c>
      <c r="F219" s="7">
        <v>62533</v>
      </c>
      <c r="G219" s="5">
        <v>32.4</v>
      </c>
      <c r="H219" s="5">
        <v>28.876999999999999</v>
      </c>
      <c r="I219" s="8">
        <f t="shared" si="46"/>
        <v>25</v>
      </c>
      <c r="J219" s="5" t="s">
        <v>273</v>
      </c>
      <c r="K219" s="5" t="s">
        <v>282</v>
      </c>
      <c r="L219" s="5">
        <v>84652</v>
      </c>
      <c r="M219" s="6">
        <v>41665</v>
      </c>
      <c r="N219" s="25">
        <f t="shared" si="37"/>
        <v>0.57499999999999996</v>
      </c>
      <c r="O219" s="18">
        <f>N219*11</f>
        <v>6.3249999999999993</v>
      </c>
      <c r="P219" s="25">
        <f t="shared" si="38"/>
        <v>6.8999999999999995</v>
      </c>
      <c r="Q219" s="25">
        <f t="shared" si="39"/>
        <v>6.8999999999999995</v>
      </c>
      <c r="R219" s="25">
        <f t="shared" si="40"/>
        <v>6.8999999999999995</v>
      </c>
      <c r="S219" s="25">
        <f t="shared" si="41"/>
        <v>6.8999999999999995</v>
      </c>
      <c r="T219" s="25">
        <f t="shared" si="42"/>
        <v>6.8999999999999995</v>
      </c>
      <c r="U219" s="25">
        <f t="shared" si="43"/>
        <v>6.8999999999999995</v>
      </c>
      <c r="V219" s="25">
        <f t="shared" si="44"/>
        <v>2.875</v>
      </c>
      <c r="W219" s="20">
        <f t="shared" si="45"/>
        <v>50.599999999999994</v>
      </c>
      <c r="AI219" s="6"/>
    </row>
    <row r="220" spans="1:35" s="5" customFormat="1" x14ac:dyDescent="0.25">
      <c r="A220" s="5" t="s">
        <v>321</v>
      </c>
      <c r="B220" s="5" t="s">
        <v>9</v>
      </c>
      <c r="C220" s="7"/>
      <c r="D220" s="7">
        <v>25000</v>
      </c>
      <c r="E220" s="7">
        <v>25000</v>
      </c>
      <c r="F220" s="7">
        <v>146545.21</v>
      </c>
      <c r="G220" s="5">
        <v>42</v>
      </c>
      <c r="H220" s="5">
        <v>34.652999999999999</v>
      </c>
      <c r="I220" s="8">
        <f t="shared" si="46"/>
        <v>25</v>
      </c>
      <c r="J220" s="5" t="s">
        <v>247</v>
      </c>
      <c r="K220" s="5" t="s">
        <v>11</v>
      </c>
      <c r="L220" s="5">
        <v>84047</v>
      </c>
      <c r="M220" s="6">
        <v>41827</v>
      </c>
      <c r="N220" s="25">
        <f t="shared" si="37"/>
        <v>0.57499999999999996</v>
      </c>
      <c r="O220" s="18">
        <f>N220*5</f>
        <v>2.875</v>
      </c>
      <c r="P220" s="25">
        <f t="shared" si="38"/>
        <v>6.8999999999999995</v>
      </c>
      <c r="Q220" s="25">
        <f t="shared" si="39"/>
        <v>6.8999999999999995</v>
      </c>
      <c r="R220" s="25">
        <f t="shared" si="40"/>
        <v>6.8999999999999995</v>
      </c>
      <c r="S220" s="25">
        <f t="shared" si="41"/>
        <v>6.8999999999999995</v>
      </c>
      <c r="T220" s="25">
        <f t="shared" si="42"/>
        <v>6.8999999999999995</v>
      </c>
      <c r="U220" s="25">
        <f t="shared" si="43"/>
        <v>6.8999999999999995</v>
      </c>
      <c r="V220" s="25">
        <f t="shared" si="44"/>
        <v>2.875</v>
      </c>
      <c r="W220" s="20">
        <f t="shared" si="45"/>
        <v>47.149999999999991</v>
      </c>
      <c r="AI220" s="6"/>
    </row>
    <row r="221" spans="1:35" s="5" customFormat="1" x14ac:dyDescent="0.25">
      <c r="A221" s="5" t="s">
        <v>277</v>
      </c>
      <c r="B221" s="5" t="s">
        <v>9</v>
      </c>
      <c r="C221" s="7"/>
      <c r="D221" s="7">
        <v>25000</v>
      </c>
      <c r="E221" s="7">
        <v>25000</v>
      </c>
      <c r="F221" s="7">
        <v>188261</v>
      </c>
      <c r="G221" s="5">
        <v>58.31</v>
      </c>
      <c r="H221" s="5">
        <v>43.926000000000002</v>
      </c>
      <c r="I221" s="8">
        <f t="shared" si="46"/>
        <v>25</v>
      </c>
      <c r="J221" s="5" t="s">
        <v>35</v>
      </c>
      <c r="K221" s="5" t="s">
        <v>11</v>
      </c>
      <c r="L221" s="5">
        <v>84070</v>
      </c>
      <c r="M221" s="6">
        <v>41664</v>
      </c>
      <c r="N221" s="25">
        <f t="shared" si="37"/>
        <v>0.57499999999999996</v>
      </c>
      <c r="O221" s="18">
        <f>N221*11</f>
        <v>6.3249999999999993</v>
      </c>
      <c r="P221" s="25">
        <f t="shared" si="38"/>
        <v>6.8999999999999995</v>
      </c>
      <c r="Q221" s="25">
        <f t="shared" si="39"/>
        <v>6.8999999999999995</v>
      </c>
      <c r="R221" s="25">
        <f t="shared" si="40"/>
        <v>6.8999999999999995</v>
      </c>
      <c r="S221" s="25">
        <f t="shared" si="41"/>
        <v>6.8999999999999995</v>
      </c>
      <c r="T221" s="25">
        <f t="shared" si="42"/>
        <v>6.8999999999999995</v>
      </c>
      <c r="U221" s="25">
        <f t="shared" si="43"/>
        <v>6.8999999999999995</v>
      </c>
      <c r="V221" s="25">
        <f t="shared" si="44"/>
        <v>2.875</v>
      </c>
      <c r="W221" s="20">
        <f t="shared" si="45"/>
        <v>50.599999999999994</v>
      </c>
      <c r="AI221" s="6"/>
    </row>
    <row r="222" spans="1:35" s="5" customFormat="1" x14ac:dyDescent="0.25">
      <c r="A222" s="5" t="s">
        <v>435</v>
      </c>
      <c r="B222" s="5" t="s">
        <v>9</v>
      </c>
      <c r="C222" s="7"/>
      <c r="D222" s="7">
        <v>6580</v>
      </c>
      <c r="E222" s="7">
        <v>6580</v>
      </c>
      <c r="F222" s="7">
        <v>33108</v>
      </c>
      <c r="G222" s="5">
        <v>8.06</v>
      </c>
      <c r="H222" s="5">
        <v>6.58</v>
      </c>
      <c r="I222" s="8">
        <f t="shared" si="46"/>
        <v>6.58</v>
      </c>
      <c r="J222" s="5" t="s">
        <v>50</v>
      </c>
      <c r="K222" s="5" t="s">
        <v>51</v>
      </c>
      <c r="L222" s="5">
        <v>84401</v>
      </c>
      <c r="M222" s="6">
        <v>41936</v>
      </c>
      <c r="N222" s="25">
        <f t="shared" si="37"/>
        <v>0.15134</v>
      </c>
      <c r="O222" s="18">
        <f>N222*2</f>
        <v>0.30268</v>
      </c>
      <c r="P222" s="25">
        <f t="shared" si="38"/>
        <v>1.8160799999999999</v>
      </c>
      <c r="Q222" s="25">
        <f t="shared" si="39"/>
        <v>1.8160799999999999</v>
      </c>
      <c r="R222" s="25">
        <f t="shared" si="40"/>
        <v>1.8160799999999999</v>
      </c>
      <c r="S222" s="25">
        <f t="shared" si="41"/>
        <v>1.8160799999999999</v>
      </c>
      <c r="T222" s="25">
        <f t="shared" si="42"/>
        <v>1.8160799999999999</v>
      </c>
      <c r="U222" s="25">
        <f t="shared" si="43"/>
        <v>1.8160799999999999</v>
      </c>
      <c r="V222" s="25">
        <f t="shared" si="44"/>
        <v>0.75670000000000004</v>
      </c>
      <c r="W222" s="20">
        <f t="shared" si="45"/>
        <v>11.955859999999999</v>
      </c>
      <c r="AI222" s="6"/>
    </row>
    <row r="223" spans="1:35" s="5" customFormat="1" x14ac:dyDescent="0.25">
      <c r="A223" s="5" t="s">
        <v>283</v>
      </c>
      <c r="B223" s="5" t="s">
        <v>9</v>
      </c>
      <c r="C223" s="7"/>
      <c r="D223" s="7">
        <v>17322</v>
      </c>
      <c r="E223" s="7">
        <v>17322</v>
      </c>
      <c r="F223" s="7">
        <v>69054</v>
      </c>
      <c r="G223" s="5">
        <v>23.32</v>
      </c>
      <c r="H223" s="5">
        <v>17.321999999999999</v>
      </c>
      <c r="I223" s="8">
        <f t="shared" si="46"/>
        <v>17.321999999999999</v>
      </c>
      <c r="J223" s="5" t="s">
        <v>10</v>
      </c>
      <c r="K223" s="5" t="s">
        <v>11</v>
      </c>
      <c r="L223" s="5">
        <v>84119</v>
      </c>
      <c r="M223" s="6">
        <v>41578</v>
      </c>
      <c r="N223" s="25">
        <f t="shared" si="37"/>
        <v>0.39840599999999998</v>
      </c>
      <c r="O223" s="18">
        <f>N223*14</f>
        <v>5.5776839999999996</v>
      </c>
      <c r="P223" s="25">
        <f t="shared" si="38"/>
        <v>4.7808719999999996</v>
      </c>
      <c r="Q223" s="25">
        <f t="shared" si="39"/>
        <v>4.7808719999999996</v>
      </c>
      <c r="R223" s="25">
        <f t="shared" si="40"/>
        <v>4.7808719999999996</v>
      </c>
      <c r="S223" s="25">
        <f t="shared" si="41"/>
        <v>4.7808719999999996</v>
      </c>
      <c r="T223" s="25">
        <f t="shared" si="42"/>
        <v>4.7808719999999996</v>
      </c>
      <c r="U223" s="25">
        <f t="shared" si="43"/>
        <v>4.7808719999999996</v>
      </c>
      <c r="V223" s="25">
        <f t="shared" si="44"/>
        <v>1.99203</v>
      </c>
      <c r="W223" s="20">
        <f t="shared" si="45"/>
        <v>36.254945999999997</v>
      </c>
      <c r="AI223" s="6"/>
    </row>
    <row r="224" spans="1:35" s="5" customFormat="1" x14ac:dyDescent="0.25">
      <c r="A224" s="5" t="s">
        <v>286</v>
      </c>
      <c r="B224" s="5" t="s">
        <v>9</v>
      </c>
      <c r="C224" s="7"/>
      <c r="D224" s="7">
        <v>25000</v>
      </c>
      <c r="E224" s="7">
        <v>25000</v>
      </c>
      <c r="F224" s="7">
        <v>110000</v>
      </c>
      <c r="G224" s="5">
        <v>32.045999999999999</v>
      </c>
      <c r="H224" s="5">
        <v>26.863</v>
      </c>
      <c r="I224" s="8">
        <f t="shared" si="46"/>
        <v>25</v>
      </c>
      <c r="J224" s="5" t="s">
        <v>10</v>
      </c>
      <c r="K224" s="5" t="s">
        <v>11</v>
      </c>
      <c r="L224" s="5">
        <v>84119</v>
      </c>
      <c r="M224" s="6">
        <v>41703</v>
      </c>
      <c r="N224" s="25">
        <f t="shared" si="37"/>
        <v>0.57499999999999996</v>
      </c>
      <c r="O224" s="18">
        <f>N224*9</f>
        <v>5.1749999999999998</v>
      </c>
      <c r="P224" s="25">
        <f t="shared" si="38"/>
        <v>6.8999999999999995</v>
      </c>
      <c r="Q224" s="25">
        <f t="shared" si="39"/>
        <v>6.8999999999999995</v>
      </c>
      <c r="R224" s="25">
        <f t="shared" si="40"/>
        <v>6.8999999999999995</v>
      </c>
      <c r="S224" s="25">
        <f t="shared" si="41"/>
        <v>6.8999999999999995</v>
      </c>
      <c r="T224" s="25">
        <f t="shared" si="42"/>
        <v>6.8999999999999995</v>
      </c>
      <c r="U224" s="25">
        <f t="shared" si="43"/>
        <v>6.8999999999999995</v>
      </c>
      <c r="V224" s="25">
        <f t="shared" si="44"/>
        <v>2.875</v>
      </c>
      <c r="W224" s="20">
        <f t="shared" si="45"/>
        <v>49.449999999999996</v>
      </c>
      <c r="AI224" s="6"/>
    </row>
    <row r="225" spans="1:35" s="5" customFormat="1" x14ac:dyDescent="0.25">
      <c r="A225" s="5" t="s">
        <v>285</v>
      </c>
      <c r="B225" s="5" t="s">
        <v>9</v>
      </c>
      <c r="C225" s="7"/>
      <c r="D225" s="7">
        <v>7811</v>
      </c>
      <c r="E225" s="7">
        <v>7811</v>
      </c>
      <c r="F225" s="7">
        <v>38519</v>
      </c>
      <c r="G225" s="5">
        <v>9.69</v>
      </c>
      <c r="H225" s="5">
        <v>7.8109999999999999</v>
      </c>
      <c r="I225" s="8">
        <f t="shared" si="46"/>
        <v>7.8109999999999999</v>
      </c>
      <c r="J225" s="5" t="s">
        <v>35</v>
      </c>
      <c r="K225" s="5" t="s">
        <v>11</v>
      </c>
      <c r="L225" s="5">
        <v>84090</v>
      </c>
      <c r="M225" s="6">
        <v>41663</v>
      </c>
      <c r="N225" s="25">
        <f t="shared" si="37"/>
        <v>0.17965300000000001</v>
      </c>
      <c r="O225" s="18">
        <f>N225*11</f>
        <v>1.976183</v>
      </c>
      <c r="P225" s="25">
        <f t="shared" si="38"/>
        <v>2.1558359999999999</v>
      </c>
      <c r="Q225" s="25">
        <f t="shared" si="39"/>
        <v>2.1558359999999999</v>
      </c>
      <c r="R225" s="25">
        <f t="shared" si="40"/>
        <v>2.1558359999999999</v>
      </c>
      <c r="S225" s="25">
        <f t="shared" si="41"/>
        <v>2.1558359999999999</v>
      </c>
      <c r="T225" s="25">
        <f t="shared" si="42"/>
        <v>2.1558359999999999</v>
      </c>
      <c r="U225" s="25">
        <f t="shared" si="43"/>
        <v>2.1558359999999999</v>
      </c>
      <c r="V225" s="25">
        <f t="shared" si="44"/>
        <v>0.89826500000000009</v>
      </c>
      <c r="W225" s="20">
        <f t="shared" si="45"/>
        <v>15.809464</v>
      </c>
      <c r="AI225" s="6"/>
    </row>
    <row r="226" spans="1:35" s="5" customFormat="1" x14ac:dyDescent="0.25">
      <c r="A226" s="5" t="s">
        <v>322</v>
      </c>
      <c r="B226" s="5" t="s">
        <v>9</v>
      </c>
      <c r="C226" s="7"/>
      <c r="D226" s="7">
        <v>15406</v>
      </c>
      <c r="E226" s="7">
        <v>15406</v>
      </c>
      <c r="F226" s="7">
        <v>55223.39</v>
      </c>
      <c r="G226" s="5">
        <v>20</v>
      </c>
      <c r="H226" s="5">
        <v>15.406000000000001</v>
      </c>
      <c r="I226" s="8">
        <f t="shared" si="46"/>
        <v>15.406000000000001</v>
      </c>
      <c r="J226" s="5" t="s">
        <v>17</v>
      </c>
      <c r="K226" s="5" t="s">
        <v>11</v>
      </c>
      <c r="L226" s="5">
        <v>84065</v>
      </c>
      <c r="M226" s="6">
        <v>41831</v>
      </c>
      <c r="N226" s="25">
        <f t="shared" si="37"/>
        <v>0.35433799999999999</v>
      </c>
      <c r="O226" s="18">
        <f>N226*5</f>
        <v>1.77169</v>
      </c>
      <c r="P226" s="25">
        <f t="shared" ref="P226:P233" si="47">N226*12</f>
        <v>4.2520559999999996</v>
      </c>
      <c r="Q226" s="25">
        <f t="shared" si="39"/>
        <v>4.2520559999999996</v>
      </c>
      <c r="R226" s="25">
        <f t="shared" si="40"/>
        <v>4.2520559999999996</v>
      </c>
      <c r="S226" s="25">
        <f t="shared" si="41"/>
        <v>4.2520559999999996</v>
      </c>
      <c r="T226" s="25">
        <f t="shared" si="42"/>
        <v>4.2520559999999996</v>
      </c>
      <c r="U226" s="25">
        <f t="shared" si="43"/>
        <v>4.2520559999999996</v>
      </c>
      <c r="V226" s="25">
        <f t="shared" si="44"/>
        <v>1.77169</v>
      </c>
      <c r="W226" s="20">
        <f t="shared" si="45"/>
        <v>29.055715999999997</v>
      </c>
      <c r="AI226" s="6"/>
    </row>
    <row r="227" spans="1:35" s="5" customFormat="1" x14ac:dyDescent="0.25">
      <c r="A227" s="5" t="s">
        <v>284</v>
      </c>
      <c r="B227" s="5" t="s">
        <v>9</v>
      </c>
      <c r="C227" s="7"/>
      <c r="D227" s="7">
        <v>23589</v>
      </c>
      <c r="E227" s="7">
        <v>23589</v>
      </c>
      <c r="F227" s="7">
        <v>160650</v>
      </c>
      <c r="G227" s="5">
        <v>28.08</v>
      </c>
      <c r="H227" s="5">
        <v>23.588999999999999</v>
      </c>
      <c r="I227" s="8">
        <f t="shared" si="46"/>
        <v>23.588999999999999</v>
      </c>
      <c r="J227" s="5" t="s">
        <v>13</v>
      </c>
      <c r="K227" s="5" t="s">
        <v>11</v>
      </c>
      <c r="L227" s="5">
        <v>84101</v>
      </c>
      <c r="M227" s="6">
        <v>41548</v>
      </c>
      <c r="N227" s="25">
        <f t="shared" si="37"/>
        <v>0.542547</v>
      </c>
      <c r="O227" s="18">
        <f>N227*14</f>
        <v>7.5956580000000002</v>
      </c>
      <c r="P227" s="25">
        <f t="shared" si="47"/>
        <v>6.5105640000000005</v>
      </c>
      <c r="Q227" s="25">
        <f t="shared" si="39"/>
        <v>6.5105640000000005</v>
      </c>
      <c r="R227" s="25">
        <f t="shared" si="40"/>
        <v>6.5105640000000005</v>
      </c>
      <c r="S227" s="25">
        <f t="shared" si="41"/>
        <v>6.5105640000000005</v>
      </c>
      <c r="T227" s="25">
        <f t="shared" si="42"/>
        <v>6.5105640000000005</v>
      </c>
      <c r="U227" s="25">
        <f t="shared" si="43"/>
        <v>6.5105640000000005</v>
      </c>
      <c r="V227" s="25">
        <f t="shared" si="44"/>
        <v>2.7127349999999999</v>
      </c>
      <c r="W227" s="20">
        <f t="shared" si="45"/>
        <v>49.371777000000009</v>
      </c>
      <c r="AI227" s="6"/>
    </row>
    <row r="228" spans="1:35" s="5" customFormat="1" x14ac:dyDescent="0.25">
      <c r="A228" s="5" t="s">
        <v>323</v>
      </c>
      <c r="B228" s="5" t="s">
        <v>9</v>
      </c>
      <c r="C228" s="7"/>
      <c r="D228" s="7">
        <v>25000</v>
      </c>
      <c r="E228" s="7">
        <v>25000</v>
      </c>
      <c r="F228" s="7">
        <v>92037.5</v>
      </c>
      <c r="G228" s="5">
        <v>30</v>
      </c>
      <c r="H228" s="5">
        <v>25.956</v>
      </c>
      <c r="I228" s="8">
        <f t="shared" si="46"/>
        <v>25</v>
      </c>
      <c r="J228" s="5" t="s">
        <v>17</v>
      </c>
      <c r="K228" s="5" t="s">
        <v>11</v>
      </c>
      <c r="L228" s="5">
        <v>84065</v>
      </c>
      <c r="M228" s="6">
        <v>41831</v>
      </c>
      <c r="N228" s="25">
        <f t="shared" si="37"/>
        <v>0.57499999999999996</v>
      </c>
      <c r="O228" s="18">
        <f>N228*5</f>
        <v>2.875</v>
      </c>
      <c r="P228" s="25">
        <f t="shared" si="47"/>
        <v>6.8999999999999995</v>
      </c>
      <c r="Q228" s="25">
        <f t="shared" si="39"/>
        <v>6.8999999999999995</v>
      </c>
      <c r="R228" s="25">
        <f t="shared" si="40"/>
        <v>6.8999999999999995</v>
      </c>
      <c r="S228" s="25">
        <f t="shared" si="41"/>
        <v>6.8999999999999995</v>
      </c>
      <c r="T228" s="25">
        <f t="shared" si="42"/>
        <v>6.8999999999999995</v>
      </c>
      <c r="U228" s="25">
        <f t="shared" si="43"/>
        <v>6.8999999999999995</v>
      </c>
      <c r="V228" s="25">
        <f t="shared" si="44"/>
        <v>2.875</v>
      </c>
      <c r="W228" s="20">
        <f t="shared" si="45"/>
        <v>47.149999999999991</v>
      </c>
      <c r="AI228" s="6"/>
    </row>
    <row r="229" spans="1:35" s="5" customFormat="1" x14ac:dyDescent="0.25">
      <c r="A229" s="5" t="s">
        <v>287</v>
      </c>
      <c r="B229" s="5" t="s">
        <v>9</v>
      </c>
      <c r="C229" s="7"/>
      <c r="D229" s="7">
        <v>8774</v>
      </c>
      <c r="E229" s="7">
        <v>8774</v>
      </c>
      <c r="F229" s="7">
        <v>33936.17</v>
      </c>
      <c r="G229" s="5">
        <v>10.8</v>
      </c>
      <c r="H229" s="5">
        <v>8.7739999999999991</v>
      </c>
      <c r="I229" s="8">
        <f t="shared" si="46"/>
        <v>8.7739999999999991</v>
      </c>
      <c r="J229" s="5" t="s">
        <v>13</v>
      </c>
      <c r="K229" s="5" t="s">
        <v>11</v>
      </c>
      <c r="L229" s="5">
        <v>84101</v>
      </c>
      <c r="M229" s="6">
        <v>41670</v>
      </c>
      <c r="N229" s="25">
        <f t="shared" si="37"/>
        <v>0.20180199999999998</v>
      </c>
      <c r="O229" s="18">
        <f>N229*11</f>
        <v>2.2198219999999997</v>
      </c>
      <c r="P229" s="25">
        <f t="shared" si="47"/>
        <v>2.4216239999999996</v>
      </c>
      <c r="Q229" s="25">
        <f t="shared" si="39"/>
        <v>2.4216239999999996</v>
      </c>
      <c r="R229" s="25">
        <f t="shared" si="40"/>
        <v>2.4216239999999996</v>
      </c>
      <c r="S229" s="25">
        <f t="shared" si="41"/>
        <v>2.4216239999999996</v>
      </c>
      <c r="T229" s="25">
        <f t="shared" si="42"/>
        <v>2.4216239999999996</v>
      </c>
      <c r="U229" s="25">
        <f t="shared" si="43"/>
        <v>2.4216239999999996</v>
      </c>
      <c r="V229" s="25">
        <f t="shared" si="44"/>
        <v>1.00901</v>
      </c>
      <c r="W229" s="21">
        <f t="shared" si="45"/>
        <v>17.758575999999994</v>
      </c>
      <c r="AI229" s="6"/>
    </row>
    <row r="230" spans="1:35" s="5" customFormat="1" x14ac:dyDescent="0.25">
      <c r="A230" s="5" t="s">
        <v>40</v>
      </c>
      <c r="B230" s="5" t="s">
        <v>41</v>
      </c>
      <c r="C230" s="7">
        <v>86915.57</v>
      </c>
      <c r="D230" s="7"/>
      <c r="E230" s="7">
        <v>434577.85</v>
      </c>
      <c r="F230" s="7">
        <v>1774018.5</v>
      </c>
      <c r="G230" s="5">
        <v>599.04</v>
      </c>
      <c r="H230" s="5">
        <v>485.10899999999998</v>
      </c>
      <c r="I230" s="9">
        <f t="shared" ref="I230:I236" si="48">((((E230/5)/0.223958868)/0.8)/1000)</f>
        <v>485.10900001512772</v>
      </c>
      <c r="J230" s="5" t="s">
        <v>13</v>
      </c>
      <c r="K230" s="5" t="s">
        <v>11</v>
      </c>
      <c r="L230" s="5">
        <v>84104</v>
      </c>
      <c r="M230" s="6">
        <v>41604</v>
      </c>
      <c r="N230" s="25">
        <f t="shared" si="37"/>
        <v>11.157507000347938</v>
      </c>
      <c r="O230" s="18">
        <f>N230*13</f>
        <v>145.04759100452318</v>
      </c>
      <c r="P230" s="25">
        <f t="shared" si="47"/>
        <v>133.89008400417526</v>
      </c>
      <c r="Q230" s="25">
        <f t="shared" si="39"/>
        <v>133.89008400417526</v>
      </c>
      <c r="R230" s="25">
        <f t="shared" si="40"/>
        <v>133.89008400417526</v>
      </c>
      <c r="S230" s="25">
        <f t="shared" si="41"/>
        <v>133.89008400417526</v>
      </c>
      <c r="T230" s="25">
        <f t="shared" si="42"/>
        <v>133.89008400417526</v>
      </c>
      <c r="U230" s="25">
        <f t="shared" si="43"/>
        <v>133.89008400417526</v>
      </c>
      <c r="V230" s="25">
        <f t="shared" si="44"/>
        <v>55.787535001739684</v>
      </c>
      <c r="W230" s="20">
        <f t="shared" si="45"/>
        <v>1004.1756300313144</v>
      </c>
      <c r="AI230" s="6"/>
    </row>
    <row r="231" spans="1:35" s="5" customFormat="1" x14ac:dyDescent="0.25">
      <c r="A231" s="5" t="s">
        <v>436</v>
      </c>
      <c r="B231" s="5" t="s">
        <v>41</v>
      </c>
      <c r="C231" s="7">
        <v>32358.65</v>
      </c>
      <c r="D231" s="7"/>
      <c r="E231" s="7">
        <v>161793.25</v>
      </c>
      <c r="F231" s="7">
        <v>588650</v>
      </c>
      <c r="G231" s="5">
        <v>231.8</v>
      </c>
      <c r="H231" s="5">
        <v>180.60599999999999</v>
      </c>
      <c r="I231" s="9">
        <f t="shared" si="48"/>
        <v>180.60598743515706</v>
      </c>
      <c r="J231" s="5" t="s">
        <v>128</v>
      </c>
      <c r="K231" s="5" t="s">
        <v>85</v>
      </c>
      <c r="L231" s="5">
        <v>84003</v>
      </c>
      <c r="M231" s="6">
        <v>41988</v>
      </c>
      <c r="N231" s="25">
        <f t="shared" si="37"/>
        <v>4.153937711008612</v>
      </c>
      <c r="O231" s="18">
        <v>0</v>
      </c>
      <c r="P231" s="25">
        <f t="shared" si="47"/>
        <v>49.84725253210334</v>
      </c>
      <c r="Q231" s="25">
        <f t="shared" si="39"/>
        <v>49.84725253210334</v>
      </c>
      <c r="R231" s="25">
        <f t="shared" si="40"/>
        <v>49.84725253210334</v>
      </c>
      <c r="S231" s="25">
        <f t="shared" si="41"/>
        <v>49.84725253210334</v>
      </c>
      <c r="T231" s="25">
        <f t="shared" si="42"/>
        <v>49.84725253210334</v>
      </c>
      <c r="U231" s="25">
        <f t="shared" si="43"/>
        <v>49.84725253210334</v>
      </c>
      <c r="V231" s="25">
        <f t="shared" si="44"/>
        <v>20.769688555043061</v>
      </c>
      <c r="W231" s="20">
        <f t="shared" si="45"/>
        <v>319.85320374766309</v>
      </c>
      <c r="AI231" s="6"/>
    </row>
    <row r="232" spans="1:35" s="5" customFormat="1" x14ac:dyDescent="0.25">
      <c r="A232" s="5" t="s">
        <v>312</v>
      </c>
      <c r="B232" s="5" t="s">
        <v>41</v>
      </c>
      <c r="C232" s="7">
        <v>55009.85</v>
      </c>
      <c r="D232" s="7"/>
      <c r="E232" s="7">
        <v>260921.95</v>
      </c>
      <c r="F232" s="7">
        <v>1285414.2</v>
      </c>
      <c r="G232" s="5">
        <v>364.14</v>
      </c>
      <c r="H232" s="5">
        <v>307.03100000000001</v>
      </c>
      <c r="I232" s="9">
        <f t="shared" si="48"/>
        <v>291.26101628625844</v>
      </c>
      <c r="J232" s="5" t="s">
        <v>13</v>
      </c>
      <c r="K232" s="5" t="s">
        <v>11</v>
      </c>
      <c r="L232" s="5">
        <v>84130</v>
      </c>
      <c r="M232" s="6">
        <v>41885</v>
      </c>
      <c r="N232" s="25">
        <f t="shared" si="37"/>
        <v>6.6990033745839437</v>
      </c>
      <c r="O232" s="18">
        <f>N232*3</f>
        <v>20.097010123751829</v>
      </c>
      <c r="P232" s="25">
        <f t="shared" si="47"/>
        <v>80.388040495007317</v>
      </c>
      <c r="Q232" s="25">
        <f t="shared" si="39"/>
        <v>80.388040495007317</v>
      </c>
      <c r="R232" s="25">
        <f t="shared" si="40"/>
        <v>80.388040495007317</v>
      </c>
      <c r="S232" s="25">
        <f t="shared" si="41"/>
        <v>80.388040495007317</v>
      </c>
      <c r="T232" s="25">
        <f t="shared" si="42"/>
        <v>80.388040495007317</v>
      </c>
      <c r="U232" s="25">
        <f t="shared" si="43"/>
        <v>80.388040495007317</v>
      </c>
      <c r="V232" s="25">
        <f t="shared" si="44"/>
        <v>33.49501687291972</v>
      </c>
      <c r="W232" s="20">
        <f t="shared" si="45"/>
        <v>535.92026996671541</v>
      </c>
      <c r="AI232" s="6"/>
    </row>
    <row r="233" spans="1:35" s="5" customFormat="1" x14ac:dyDescent="0.25">
      <c r="A233" s="5" t="s">
        <v>437</v>
      </c>
      <c r="B233" s="5" t="s">
        <v>41</v>
      </c>
      <c r="C233" s="7">
        <v>14654.26</v>
      </c>
      <c r="D233" s="7"/>
      <c r="E233" s="7">
        <v>73271.3</v>
      </c>
      <c r="F233" s="7">
        <v>346235</v>
      </c>
      <c r="G233" s="5">
        <v>102.6</v>
      </c>
      <c r="H233" s="5">
        <v>83.653999999999996</v>
      </c>
      <c r="I233" s="9">
        <f t="shared" si="48"/>
        <v>81.791023340946694</v>
      </c>
      <c r="J233" s="5" t="s">
        <v>13</v>
      </c>
      <c r="K233" s="5" t="s">
        <v>11</v>
      </c>
      <c r="L233" s="5">
        <v>84112</v>
      </c>
      <c r="M233" s="6">
        <v>41936</v>
      </c>
      <c r="N233" s="25">
        <f t="shared" si="37"/>
        <v>1.881193536841774</v>
      </c>
      <c r="O233" s="18">
        <f>N233*2</f>
        <v>3.7623870736835481</v>
      </c>
      <c r="P233" s="25">
        <f t="shared" si="47"/>
        <v>22.574322442101288</v>
      </c>
      <c r="Q233" s="25">
        <f t="shared" si="39"/>
        <v>22.574322442101288</v>
      </c>
      <c r="R233" s="25">
        <f t="shared" si="40"/>
        <v>22.574322442101288</v>
      </c>
      <c r="S233" s="25">
        <f t="shared" si="41"/>
        <v>22.574322442101288</v>
      </c>
      <c r="T233" s="25">
        <f t="shared" si="42"/>
        <v>22.574322442101288</v>
      </c>
      <c r="U233" s="25">
        <f t="shared" si="43"/>
        <v>22.574322442101288</v>
      </c>
      <c r="V233" s="25">
        <f t="shared" si="44"/>
        <v>9.4059676842088695</v>
      </c>
      <c r="W233" s="20">
        <f t="shared" si="45"/>
        <v>148.61428941050013</v>
      </c>
      <c r="AI233" s="6"/>
    </row>
    <row r="234" spans="1:35" s="5" customFormat="1" x14ac:dyDescent="0.25">
      <c r="A234" s="5" t="s">
        <v>438</v>
      </c>
      <c r="B234" s="5" t="s">
        <v>41</v>
      </c>
      <c r="C234" s="7">
        <v>113402.56</v>
      </c>
      <c r="D234" s="7"/>
      <c r="E234" s="7">
        <v>564421.15</v>
      </c>
      <c r="F234" s="7">
        <v>2793218.4</v>
      </c>
      <c r="G234" s="5">
        <v>791.28</v>
      </c>
      <c r="H234" s="5">
        <v>632.94299999999998</v>
      </c>
      <c r="I234" s="9">
        <f t="shared" si="48"/>
        <v>630.05001212990589</v>
      </c>
      <c r="J234" s="5" t="s">
        <v>120</v>
      </c>
      <c r="K234" s="5" t="s">
        <v>11</v>
      </c>
      <c r="L234" s="5">
        <v>84118</v>
      </c>
      <c r="M234" s="6">
        <v>42115</v>
      </c>
      <c r="N234" s="25">
        <f t="shared" si="37"/>
        <v>14.491150278987835</v>
      </c>
      <c r="O234" s="18">
        <v>0</v>
      </c>
      <c r="P234" s="25">
        <f>N234*8</f>
        <v>115.92920223190268</v>
      </c>
      <c r="Q234" s="25">
        <f t="shared" si="39"/>
        <v>173.89380334785403</v>
      </c>
      <c r="R234" s="25">
        <f t="shared" si="40"/>
        <v>173.89380334785403</v>
      </c>
      <c r="S234" s="25">
        <f t="shared" si="41"/>
        <v>173.89380334785403</v>
      </c>
      <c r="T234" s="25">
        <f t="shared" si="42"/>
        <v>173.89380334785403</v>
      </c>
      <c r="U234" s="25">
        <f t="shared" si="43"/>
        <v>173.89380334785403</v>
      </c>
      <c r="V234" s="25">
        <f t="shared" si="44"/>
        <v>72.45575139493917</v>
      </c>
      <c r="W234" s="20">
        <f t="shared" si="45"/>
        <v>1057.853970366112</v>
      </c>
      <c r="AI234" s="6"/>
    </row>
    <row r="235" spans="1:35" s="5" customFormat="1" x14ac:dyDescent="0.25">
      <c r="A235" s="5" t="s">
        <v>581</v>
      </c>
      <c r="B235" s="5" t="s">
        <v>41</v>
      </c>
      <c r="C235" s="7">
        <v>86545.95</v>
      </c>
      <c r="D235" s="7"/>
      <c r="E235" s="7">
        <v>432729.75</v>
      </c>
      <c r="F235" s="7">
        <v>1110000</v>
      </c>
      <c r="G235" s="5">
        <v>583.20000000000005</v>
      </c>
      <c r="H235" s="5">
        <v>520.36800000000005</v>
      </c>
      <c r="I235" s="9">
        <f t="shared" si="48"/>
        <v>483.04600959136832</v>
      </c>
      <c r="J235" s="5" t="s">
        <v>273</v>
      </c>
      <c r="K235" s="5" t="s">
        <v>274</v>
      </c>
      <c r="L235" s="5">
        <v>84652</v>
      </c>
      <c r="M235" s="6">
        <v>42265</v>
      </c>
      <c r="N235" s="25">
        <f t="shared" si="37"/>
        <v>11.110058220601472</v>
      </c>
      <c r="O235" s="18">
        <v>0</v>
      </c>
      <c r="P235" s="25">
        <f>N235*3</f>
        <v>33.330174661804413</v>
      </c>
      <c r="Q235" s="25">
        <f t="shared" si="39"/>
        <v>133.32069864721765</v>
      </c>
      <c r="R235" s="25">
        <f t="shared" si="40"/>
        <v>133.32069864721765</v>
      </c>
      <c r="S235" s="25">
        <f t="shared" si="41"/>
        <v>133.32069864721765</v>
      </c>
      <c r="T235" s="25">
        <f t="shared" si="42"/>
        <v>133.32069864721765</v>
      </c>
      <c r="U235" s="25">
        <f t="shared" si="43"/>
        <v>133.32069864721765</v>
      </c>
      <c r="V235" s="25">
        <f t="shared" si="44"/>
        <v>55.550291103007361</v>
      </c>
      <c r="W235" s="21">
        <f t="shared" si="45"/>
        <v>755.48395900090009</v>
      </c>
      <c r="AI235" s="6"/>
    </row>
    <row r="236" spans="1:35" s="5" customFormat="1" ht="15.75" thickBot="1" x14ac:dyDescent="0.3">
      <c r="A236" s="5" t="s">
        <v>272</v>
      </c>
      <c r="B236" s="5" t="s">
        <v>41</v>
      </c>
      <c r="C236" s="7">
        <v>41390.29</v>
      </c>
      <c r="D236" s="7"/>
      <c r="E236" s="7">
        <v>206951.45</v>
      </c>
      <c r="F236" s="7">
        <v>463968</v>
      </c>
      <c r="G236" s="5">
        <v>259.2</v>
      </c>
      <c r="H236" s="5">
        <v>231.01499999999999</v>
      </c>
      <c r="I236" s="9">
        <f t="shared" si="48"/>
        <v>231.01502057958248</v>
      </c>
      <c r="J236" s="5" t="s">
        <v>273</v>
      </c>
      <c r="K236" s="5" t="s">
        <v>274</v>
      </c>
      <c r="L236" s="5">
        <v>84652</v>
      </c>
      <c r="M236" s="6">
        <v>41665</v>
      </c>
      <c r="N236" s="25">
        <f t="shared" si="37"/>
        <v>5.3133454733303971</v>
      </c>
      <c r="O236" s="18">
        <f>N236*11</f>
        <v>58.446800206634364</v>
      </c>
      <c r="P236" s="25">
        <f>N236*12</f>
        <v>63.760145679964765</v>
      </c>
      <c r="Q236" s="25">
        <f t="shared" si="39"/>
        <v>63.760145679964765</v>
      </c>
      <c r="R236" s="25">
        <f t="shared" si="40"/>
        <v>63.760145679964765</v>
      </c>
      <c r="S236" s="25">
        <f t="shared" si="41"/>
        <v>63.760145679964765</v>
      </c>
      <c r="T236" s="25">
        <f t="shared" si="42"/>
        <v>63.760145679964765</v>
      </c>
      <c r="U236" s="25">
        <f t="shared" si="43"/>
        <v>63.760145679964765</v>
      </c>
      <c r="V236" s="25">
        <f t="shared" si="44"/>
        <v>26.566727366651985</v>
      </c>
      <c r="W236" s="22">
        <f t="shared" si="45"/>
        <v>467.57440165307491</v>
      </c>
      <c r="AI236" s="6"/>
    </row>
    <row r="237" spans="1:35" x14ac:dyDescent="0.25">
      <c r="O237" s="18">
        <f>SUM(O2:O236)</f>
        <v>758.8429174085926</v>
      </c>
      <c r="P237" s="25">
        <f t="shared" ref="P237:V237" si="49">SUM(P2:P236)</f>
        <v>1081.7746790470587</v>
      </c>
      <c r="Q237" s="25">
        <f t="shared" si="49"/>
        <v>1240.0136471484232</v>
      </c>
      <c r="R237" s="25">
        <f t="shared" si="49"/>
        <v>1240.0136471484232</v>
      </c>
      <c r="S237" s="25">
        <f t="shared" si="49"/>
        <v>1240.0136471484232</v>
      </c>
      <c r="T237" s="25">
        <f t="shared" si="49"/>
        <v>1240.0136471484232</v>
      </c>
      <c r="U237" s="25">
        <f>SUM(U2:U236)</f>
        <v>1240.0136471484232</v>
      </c>
      <c r="V237" s="25">
        <f t="shared" si="49"/>
        <v>516.67235297850982</v>
      </c>
      <c r="W237" s="20">
        <f>SUM(W2:W236)</f>
        <v>8557.3581851762829</v>
      </c>
    </row>
  </sheetData>
  <autoFilter ref="A1:AN237"/>
  <sortState ref="A2:AJ237">
    <sortCondition ref="B2:B237"/>
    <sortCondition ref="A2:A237"/>
  </sortState>
  <pageMargins left="0.7" right="0.7" top="0.75" bottom="0.75" header="0.3" footer="0.3"/>
  <pageSetup scale="43" fitToHeight="0" orientation="landscape" r:id="rId1"/>
  <headerFooter>
    <oddHeader>&amp;C&amp;12Utah Solar Incentive Program 2020 Annual Report- Attachment A: System Specific Information
2013 Completed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3"/>
  <sheetViews>
    <sheetView topLeftCell="K1" zoomScale="110" zoomScaleNormal="110" workbookViewId="0">
      <pane ySplit="1" topLeftCell="A223" activePane="bottomLeft" state="frozen"/>
      <selection activeCell="I1" sqref="I1"/>
      <selection pane="bottomLeft" activeCell="V243" sqref="V243"/>
    </sheetView>
  </sheetViews>
  <sheetFormatPr defaultRowHeight="15" x14ac:dyDescent="0.25"/>
  <cols>
    <col min="1" max="1" width="11" customWidth="1"/>
    <col min="2" max="2" width="21" bestFit="1" customWidth="1"/>
    <col min="3" max="3" width="11.7109375" style="7" customWidth="1"/>
    <col min="4" max="4" width="11.140625" style="7" customWidth="1"/>
    <col min="5" max="5" width="11.28515625" style="7" customWidth="1"/>
    <col min="6" max="6" width="13" style="7" customWidth="1"/>
    <col min="7" max="7" width="11" customWidth="1"/>
    <col min="8" max="8" width="11.5703125" customWidth="1"/>
    <col min="9" max="9" width="11.5703125" style="5" customWidth="1"/>
    <col min="10" max="10" width="19.5703125" customWidth="1"/>
    <col min="11" max="11" width="13.28515625" customWidth="1"/>
    <col min="13" max="13" width="11.5703125" bestFit="1" customWidth="1"/>
    <col min="14" max="14" width="9.42578125" style="11" customWidth="1"/>
    <col min="15" max="15" width="9.140625" style="11"/>
    <col min="16" max="16" width="10.5703125" style="11" customWidth="1"/>
    <col min="17" max="22" width="10.42578125" style="11" customWidth="1"/>
    <col min="23" max="23" width="12.42578125" style="11" customWidth="1"/>
  </cols>
  <sheetData>
    <row r="1" spans="1:34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12" t="s">
        <v>431</v>
      </c>
      <c r="O1" s="10" t="s">
        <v>933</v>
      </c>
      <c r="P1" s="2" t="s">
        <v>932</v>
      </c>
      <c r="Q1" s="13" t="s">
        <v>934</v>
      </c>
      <c r="R1" s="13" t="s">
        <v>1301</v>
      </c>
      <c r="S1" s="13" t="s">
        <v>1404</v>
      </c>
      <c r="T1" s="13" t="s">
        <v>1406</v>
      </c>
      <c r="U1" s="13" t="s">
        <v>1414</v>
      </c>
      <c r="V1" s="13" t="s">
        <v>1415</v>
      </c>
      <c r="W1" s="13" t="s">
        <v>1416</v>
      </c>
    </row>
    <row r="2" spans="1:34" s="5" customFormat="1" x14ac:dyDescent="0.25">
      <c r="A2" s="5" t="s">
        <v>325</v>
      </c>
      <c r="B2" s="5" t="s">
        <v>7</v>
      </c>
      <c r="C2" s="7"/>
      <c r="D2" s="7">
        <v>4800</v>
      </c>
      <c r="E2" s="7">
        <v>4800</v>
      </c>
      <c r="F2" s="7">
        <v>8421</v>
      </c>
      <c r="G2" s="5">
        <v>5.4</v>
      </c>
      <c r="H2" s="5">
        <v>4.5460000000000003</v>
      </c>
      <c r="I2" s="9">
        <f t="shared" ref="I2:I33" si="0">(E2/1.2)/1000</f>
        <v>4</v>
      </c>
      <c r="J2" s="5" t="s">
        <v>28</v>
      </c>
      <c r="K2" s="5" t="s">
        <v>11</v>
      </c>
      <c r="L2" s="5">
        <v>84088</v>
      </c>
      <c r="M2" s="6">
        <v>41789</v>
      </c>
      <c r="N2" s="20">
        <f t="shared" ref="N2:N65" si="1">I2*0.023</f>
        <v>9.1999999999999998E-2</v>
      </c>
      <c r="O2" s="20">
        <f>N2*7</f>
        <v>0.64400000000000002</v>
      </c>
      <c r="P2" s="20">
        <f>N2*12</f>
        <v>1.1040000000000001</v>
      </c>
      <c r="Q2" s="20">
        <f t="shared" ref="Q2:Q33" si="2">N2*12</f>
        <v>1.1040000000000001</v>
      </c>
      <c r="R2" s="20">
        <f>N2*12</f>
        <v>1.1040000000000001</v>
      </c>
      <c r="S2" s="20">
        <f>N2*12</f>
        <v>1.1040000000000001</v>
      </c>
      <c r="T2" s="20">
        <f>N2*12</f>
        <v>1.1040000000000001</v>
      </c>
      <c r="U2" s="20">
        <f>N2*12</f>
        <v>1.1040000000000001</v>
      </c>
      <c r="V2" s="20">
        <f>N2*5</f>
        <v>0.45999999999999996</v>
      </c>
      <c r="W2" s="20">
        <f>SUM(O2:V2)</f>
        <v>7.7280000000000006</v>
      </c>
      <c r="AF2" s="6"/>
      <c r="AH2" s="6"/>
    </row>
    <row r="3" spans="1:34" s="5" customFormat="1" x14ac:dyDescent="0.25">
      <c r="A3" s="5" t="s">
        <v>288</v>
      </c>
      <c r="B3" s="5" t="s">
        <v>7</v>
      </c>
      <c r="C3" s="7"/>
      <c r="D3" s="7">
        <v>4800</v>
      </c>
      <c r="E3" s="7">
        <v>4800</v>
      </c>
      <c r="F3" s="7">
        <v>18764.71</v>
      </c>
      <c r="G3" s="5">
        <v>7.14</v>
      </c>
      <c r="H3" s="5">
        <v>5.7510000000000003</v>
      </c>
      <c r="I3" s="9">
        <f t="shared" si="0"/>
        <v>4</v>
      </c>
      <c r="J3" s="5" t="s">
        <v>71</v>
      </c>
      <c r="K3" s="5" t="s">
        <v>72</v>
      </c>
      <c r="L3" s="5">
        <v>84738</v>
      </c>
      <c r="M3" s="6">
        <v>41775</v>
      </c>
      <c r="N3" s="20">
        <f t="shared" si="1"/>
        <v>9.1999999999999998E-2</v>
      </c>
      <c r="O3" s="20">
        <f>N3*7</f>
        <v>0.64400000000000002</v>
      </c>
      <c r="P3" s="20">
        <f>N3*12</f>
        <v>1.1040000000000001</v>
      </c>
      <c r="Q3" s="20">
        <f t="shared" si="2"/>
        <v>1.1040000000000001</v>
      </c>
      <c r="R3" s="20">
        <f t="shared" ref="R3:R66" si="3">N3*12</f>
        <v>1.1040000000000001</v>
      </c>
      <c r="S3" s="20">
        <f t="shared" ref="S3:S66" si="4">N3*12</f>
        <v>1.1040000000000001</v>
      </c>
      <c r="T3" s="20">
        <f t="shared" ref="T3:T66" si="5">N3*12</f>
        <v>1.1040000000000001</v>
      </c>
      <c r="U3" s="20">
        <f t="shared" ref="U3:U66" si="6">N3*12</f>
        <v>1.1040000000000001</v>
      </c>
      <c r="V3" s="20">
        <f t="shared" ref="V3:V66" si="7">N3*5</f>
        <v>0.45999999999999996</v>
      </c>
      <c r="W3" s="20">
        <f t="shared" ref="W3:W66" si="8">SUM(O3:V3)</f>
        <v>7.7280000000000006</v>
      </c>
      <c r="AF3" s="6"/>
      <c r="AH3" s="6"/>
    </row>
    <row r="4" spans="1:34" s="5" customFormat="1" x14ac:dyDescent="0.25">
      <c r="A4" s="5" t="s">
        <v>455</v>
      </c>
      <c r="B4" s="5" t="s">
        <v>7</v>
      </c>
      <c r="C4" s="7"/>
      <c r="D4" s="7">
        <v>4088.4</v>
      </c>
      <c r="E4" s="7">
        <v>4218</v>
      </c>
      <c r="F4" s="7">
        <v>17556</v>
      </c>
      <c r="G4" s="5">
        <v>4.32</v>
      </c>
      <c r="H4" s="5">
        <v>3.5150000000000001</v>
      </c>
      <c r="I4" s="9">
        <f t="shared" si="0"/>
        <v>3.5150000000000001</v>
      </c>
      <c r="J4" s="5" t="s">
        <v>13</v>
      </c>
      <c r="K4" s="5" t="s">
        <v>11</v>
      </c>
      <c r="L4" s="5">
        <v>84103</v>
      </c>
      <c r="M4" s="6">
        <v>41988</v>
      </c>
      <c r="N4" s="20">
        <f t="shared" si="1"/>
        <v>8.0845E-2</v>
      </c>
      <c r="O4" s="20">
        <v>0</v>
      </c>
      <c r="P4" s="20">
        <f>N4*12</f>
        <v>0.97014</v>
      </c>
      <c r="Q4" s="20">
        <f t="shared" si="2"/>
        <v>0.97014</v>
      </c>
      <c r="R4" s="20">
        <f t="shared" si="3"/>
        <v>0.97014</v>
      </c>
      <c r="S4" s="20">
        <f t="shared" si="4"/>
        <v>0.97014</v>
      </c>
      <c r="T4" s="20">
        <f t="shared" si="5"/>
        <v>0.97014</v>
      </c>
      <c r="U4" s="20">
        <f t="shared" si="6"/>
        <v>0.97014</v>
      </c>
      <c r="V4" s="20">
        <f t="shared" si="7"/>
        <v>0.404225</v>
      </c>
      <c r="W4" s="20">
        <f t="shared" si="8"/>
        <v>6.2250649999999998</v>
      </c>
    </row>
    <row r="5" spans="1:34" s="5" customFormat="1" x14ac:dyDescent="0.25">
      <c r="A5" s="5" t="s">
        <v>458</v>
      </c>
      <c r="B5" s="5" t="s">
        <v>7</v>
      </c>
      <c r="C5" s="7"/>
      <c r="D5" s="7">
        <v>3850.8</v>
      </c>
      <c r="E5" s="7">
        <v>3850.8</v>
      </c>
      <c r="F5" s="7">
        <v>25650.34</v>
      </c>
      <c r="G5" s="5">
        <v>4.9000000000000004</v>
      </c>
      <c r="H5" s="5">
        <v>4.3579999999999997</v>
      </c>
      <c r="I5" s="9">
        <f t="shared" si="0"/>
        <v>3.2090000000000005</v>
      </c>
      <c r="J5" s="5" t="s">
        <v>13</v>
      </c>
      <c r="K5" s="5" t="s">
        <v>11</v>
      </c>
      <c r="L5" s="5">
        <v>84108</v>
      </c>
      <c r="M5" s="6">
        <v>42117</v>
      </c>
      <c r="N5" s="20">
        <f t="shared" si="1"/>
        <v>7.3807000000000011E-2</v>
      </c>
      <c r="O5" s="20">
        <v>0</v>
      </c>
      <c r="P5" s="20">
        <f>N5*8</f>
        <v>0.59045600000000009</v>
      </c>
      <c r="Q5" s="20">
        <f t="shared" si="2"/>
        <v>0.88568400000000014</v>
      </c>
      <c r="R5" s="20">
        <f t="shared" si="3"/>
        <v>0.88568400000000014</v>
      </c>
      <c r="S5" s="20">
        <f t="shared" si="4"/>
        <v>0.88568400000000014</v>
      </c>
      <c r="T5" s="20">
        <f t="shared" si="5"/>
        <v>0.88568400000000014</v>
      </c>
      <c r="U5" s="20">
        <f t="shared" si="6"/>
        <v>0.88568400000000014</v>
      </c>
      <c r="V5" s="20">
        <f t="shared" si="7"/>
        <v>0.36903500000000006</v>
      </c>
      <c r="W5" s="20">
        <f t="shared" si="8"/>
        <v>5.3879110000000017</v>
      </c>
      <c r="AF5" s="6"/>
      <c r="AH5" s="6"/>
    </row>
    <row r="6" spans="1:34" s="5" customFormat="1" x14ac:dyDescent="0.25">
      <c r="A6" s="5" t="s">
        <v>329</v>
      </c>
      <c r="B6" s="5" t="s">
        <v>7</v>
      </c>
      <c r="C6" s="7"/>
      <c r="D6" s="7">
        <v>4364.3999999999996</v>
      </c>
      <c r="E6" s="7">
        <v>4364.3999999999996</v>
      </c>
      <c r="F6" s="7">
        <v>11389.29</v>
      </c>
      <c r="G6" s="5">
        <v>4.32</v>
      </c>
      <c r="H6" s="5">
        <v>3.637</v>
      </c>
      <c r="I6" s="9">
        <f t="shared" si="0"/>
        <v>3.637</v>
      </c>
      <c r="J6" s="5" t="s">
        <v>30</v>
      </c>
      <c r="K6" s="5" t="s">
        <v>31</v>
      </c>
      <c r="L6" s="5">
        <v>84098</v>
      </c>
      <c r="M6" s="6">
        <v>41901</v>
      </c>
      <c r="N6" s="20">
        <f t="shared" si="1"/>
        <v>8.3651000000000003E-2</v>
      </c>
      <c r="O6" s="20">
        <f>N6*3</f>
        <v>0.25095299999999998</v>
      </c>
      <c r="P6" s="20">
        <f>N6*12</f>
        <v>1.0038119999999999</v>
      </c>
      <c r="Q6" s="20">
        <f t="shared" si="2"/>
        <v>1.0038119999999999</v>
      </c>
      <c r="R6" s="20">
        <f t="shared" si="3"/>
        <v>1.0038119999999999</v>
      </c>
      <c r="S6" s="20">
        <f t="shared" si="4"/>
        <v>1.0038119999999999</v>
      </c>
      <c r="T6" s="20">
        <f t="shared" si="5"/>
        <v>1.0038119999999999</v>
      </c>
      <c r="U6" s="20">
        <f t="shared" si="6"/>
        <v>1.0038119999999999</v>
      </c>
      <c r="V6" s="20">
        <f t="shared" si="7"/>
        <v>0.41825500000000004</v>
      </c>
      <c r="W6" s="20">
        <f t="shared" si="8"/>
        <v>6.6920799999999998</v>
      </c>
      <c r="AF6" s="6"/>
      <c r="AH6" s="6"/>
    </row>
    <row r="7" spans="1:34" s="5" customFormat="1" x14ac:dyDescent="0.25">
      <c r="A7" s="5" t="s">
        <v>326</v>
      </c>
      <c r="B7" s="5" t="s">
        <v>7</v>
      </c>
      <c r="C7" s="7"/>
      <c r="D7" s="7">
        <v>3243.6</v>
      </c>
      <c r="E7" s="7">
        <v>3243.6</v>
      </c>
      <c r="F7" s="7">
        <v>10763</v>
      </c>
      <c r="G7" s="5">
        <v>3.18</v>
      </c>
      <c r="H7" s="5">
        <v>2.7029999999999998</v>
      </c>
      <c r="I7" s="9">
        <f t="shared" si="0"/>
        <v>2.7029999999999998</v>
      </c>
      <c r="J7" s="5" t="s">
        <v>327</v>
      </c>
      <c r="K7" s="5" t="s">
        <v>11</v>
      </c>
      <c r="L7" s="5">
        <v>84044</v>
      </c>
      <c r="M7" s="6">
        <v>41887</v>
      </c>
      <c r="N7" s="20">
        <f t="shared" si="1"/>
        <v>6.2168999999999995E-2</v>
      </c>
      <c r="O7" s="20">
        <f>N7*3</f>
        <v>0.18650699999999998</v>
      </c>
      <c r="P7" s="20">
        <f>N7*12</f>
        <v>0.74602799999999991</v>
      </c>
      <c r="Q7" s="20">
        <f t="shared" si="2"/>
        <v>0.74602799999999991</v>
      </c>
      <c r="R7" s="20">
        <f t="shared" si="3"/>
        <v>0.74602799999999991</v>
      </c>
      <c r="S7" s="20">
        <f t="shared" si="4"/>
        <v>0.74602799999999991</v>
      </c>
      <c r="T7" s="20">
        <f t="shared" si="5"/>
        <v>0.74602799999999991</v>
      </c>
      <c r="U7" s="20">
        <f t="shared" si="6"/>
        <v>0.74602799999999991</v>
      </c>
      <c r="V7" s="20">
        <f t="shared" si="7"/>
        <v>0.31084499999999998</v>
      </c>
      <c r="W7" s="20">
        <f t="shared" si="8"/>
        <v>4.9735199999999988</v>
      </c>
      <c r="AF7" s="6"/>
      <c r="AH7" s="6"/>
    </row>
    <row r="8" spans="1:34" s="5" customFormat="1" x14ac:dyDescent="0.25">
      <c r="A8" s="5" t="s">
        <v>457</v>
      </c>
      <c r="B8" s="5" t="s">
        <v>7</v>
      </c>
      <c r="C8" s="7"/>
      <c r="D8" s="7">
        <v>3632.4</v>
      </c>
      <c r="E8" s="7">
        <v>3632.4</v>
      </c>
      <c r="F8" s="7">
        <v>26154</v>
      </c>
      <c r="G8" s="5">
        <v>4.95</v>
      </c>
      <c r="H8" s="5">
        <v>3.4830000000000001</v>
      </c>
      <c r="I8" s="9">
        <f t="shared" si="0"/>
        <v>3.0270000000000001</v>
      </c>
      <c r="J8" s="5" t="s">
        <v>35</v>
      </c>
      <c r="K8" s="5" t="s">
        <v>11</v>
      </c>
      <c r="L8" s="5">
        <v>84092</v>
      </c>
      <c r="M8" s="6">
        <v>41999</v>
      </c>
      <c r="N8" s="20">
        <f t="shared" si="1"/>
        <v>6.9621000000000002E-2</v>
      </c>
      <c r="O8" s="20">
        <v>0</v>
      </c>
      <c r="P8" s="20">
        <f>N8*12</f>
        <v>0.83545200000000008</v>
      </c>
      <c r="Q8" s="20">
        <f t="shared" si="2"/>
        <v>0.83545200000000008</v>
      </c>
      <c r="R8" s="20">
        <f t="shared" si="3"/>
        <v>0.83545200000000008</v>
      </c>
      <c r="S8" s="20">
        <f t="shared" si="4"/>
        <v>0.83545200000000008</v>
      </c>
      <c r="T8" s="20">
        <f t="shared" si="5"/>
        <v>0.83545200000000008</v>
      </c>
      <c r="U8" s="20">
        <f t="shared" si="6"/>
        <v>0.83545200000000008</v>
      </c>
      <c r="V8" s="20">
        <f t="shared" si="7"/>
        <v>0.348105</v>
      </c>
      <c r="W8" s="20">
        <f t="shared" si="8"/>
        <v>5.3608170000000008</v>
      </c>
      <c r="AF8" s="6"/>
      <c r="AH8" s="6"/>
    </row>
    <row r="9" spans="1:34" s="5" customFormat="1" x14ac:dyDescent="0.25">
      <c r="A9" s="5" t="s">
        <v>459</v>
      </c>
      <c r="B9" s="5" t="s">
        <v>7</v>
      </c>
      <c r="C9" s="7"/>
      <c r="D9" s="7">
        <v>4800</v>
      </c>
      <c r="E9" s="7">
        <v>4800</v>
      </c>
      <c r="F9" s="7">
        <v>14268</v>
      </c>
      <c r="G9" s="5">
        <v>4.6550000000000002</v>
      </c>
      <c r="H9" s="5">
        <v>4.1029999999999998</v>
      </c>
      <c r="I9" s="9">
        <f t="shared" si="0"/>
        <v>4</v>
      </c>
      <c r="J9" s="5" t="s">
        <v>333</v>
      </c>
      <c r="K9" s="5" t="s">
        <v>51</v>
      </c>
      <c r="L9" s="5">
        <v>84414</v>
      </c>
      <c r="M9" s="6">
        <v>42083</v>
      </c>
      <c r="N9" s="20">
        <f t="shared" si="1"/>
        <v>9.1999999999999998E-2</v>
      </c>
      <c r="O9" s="20">
        <v>0</v>
      </c>
      <c r="P9" s="20">
        <f>N9*9</f>
        <v>0.82799999999999996</v>
      </c>
      <c r="Q9" s="20">
        <f t="shared" si="2"/>
        <v>1.1040000000000001</v>
      </c>
      <c r="R9" s="20">
        <f t="shared" si="3"/>
        <v>1.1040000000000001</v>
      </c>
      <c r="S9" s="20">
        <f t="shared" si="4"/>
        <v>1.1040000000000001</v>
      </c>
      <c r="T9" s="20">
        <f t="shared" si="5"/>
        <v>1.1040000000000001</v>
      </c>
      <c r="U9" s="20">
        <f t="shared" si="6"/>
        <v>1.1040000000000001</v>
      </c>
      <c r="V9" s="20">
        <f t="shared" si="7"/>
        <v>0.45999999999999996</v>
      </c>
      <c r="W9" s="20">
        <f t="shared" si="8"/>
        <v>6.8080000000000007</v>
      </c>
      <c r="AF9" s="6"/>
      <c r="AH9" s="6"/>
    </row>
    <row r="10" spans="1:34" s="5" customFormat="1" x14ac:dyDescent="0.25">
      <c r="A10" s="5" t="s">
        <v>330</v>
      </c>
      <c r="B10" s="5" t="s">
        <v>7</v>
      </c>
      <c r="C10" s="7"/>
      <c r="D10" s="7">
        <v>4126.8</v>
      </c>
      <c r="E10" s="7">
        <v>4126.8</v>
      </c>
      <c r="F10" s="7">
        <v>13275</v>
      </c>
      <c r="G10" s="5">
        <v>4.25</v>
      </c>
      <c r="H10" s="5">
        <v>3.4390000000000001</v>
      </c>
      <c r="I10" s="9">
        <f t="shared" si="0"/>
        <v>3.4390000000000005</v>
      </c>
      <c r="J10" s="5" t="s">
        <v>130</v>
      </c>
      <c r="K10" s="5" t="s">
        <v>11</v>
      </c>
      <c r="L10" s="5">
        <v>84047</v>
      </c>
      <c r="M10" s="6">
        <v>41850</v>
      </c>
      <c r="N10" s="20">
        <f t="shared" si="1"/>
        <v>7.9097000000000015E-2</v>
      </c>
      <c r="O10" s="20">
        <f>N10*5</f>
        <v>0.39548500000000009</v>
      </c>
      <c r="P10" s="20">
        <f>N10*12</f>
        <v>0.94916400000000012</v>
      </c>
      <c r="Q10" s="20">
        <f t="shared" si="2"/>
        <v>0.94916400000000012</v>
      </c>
      <c r="R10" s="20">
        <f t="shared" si="3"/>
        <v>0.94916400000000012</v>
      </c>
      <c r="S10" s="20">
        <f t="shared" si="4"/>
        <v>0.94916400000000012</v>
      </c>
      <c r="T10" s="20">
        <f t="shared" si="5"/>
        <v>0.94916400000000012</v>
      </c>
      <c r="U10" s="20">
        <f t="shared" si="6"/>
        <v>0.94916400000000012</v>
      </c>
      <c r="V10" s="20">
        <f t="shared" si="7"/>
        <v>0.39548500000000009</v>
      </c>
      <c r="W10" s="20">
        <f t="shared" si="8"/>
        <v>6.4859540000000004</v>
      </c>
      <c r="AF10" s="6"/>
      <c r="AH10" s="6"/>
    </row>
    <row r="11" spans="1:34" s="5" customFormat="1" x14ac:dyDescent="0.25">
      <c r="A11" s="5" t="s">
        <v>331</v>
      </c>
      <c r="B11" s="5" t="s">
        <v>7</v>
      </c>
      <c r="C11" s="7"/>
      <c r="D11" s="7">
        <v>3673.2</v>
      </c>
      <c r="E11" s="7">
        <v>3673.2</v>
      </c>
      <c r="F11" s="7">
        <v>17212</v>
      </c>
      <c r="G11" s="5">
        <v>4.32</v>
      </c>
      <c r="H11" s="5">
        <v>3.0609999999999999</v>
      </c>
      <c r="I11" s="9">
        <f t="shared" si="0"/>
        <v>3.0609999999999999</v>
      </c>
      <c r="J11" s="5" t="s">
        <v>13</v>
      </c>
      <c r="K11" s="5" t="s">
        <v>11</v>
      </c>
      <c r="L11" s="5">
        <v>84105</v>
      </c>
      <c r="M11" s="6">
        <v>41912</v>
      </c>
      <c r="N11" s="20">
        <f t="shared" si="1"/>
        <v>7.0402999999999993E-2</v>
      </c>
      <c r="O11" s="20">
        <f>N11*3</f>
        <v>0.21120899999999998</v>
      </c>
      <c r="P11" s="20">
        <f>N11*12</f>
        <v>0.84483599999999992</v>
      </c>
      <c r="Q11" s="20">
        <f t="shared" si="2"/>
        <v>0.84483599999999992</v>
      </c>
      <c r="R11" s="20">
        <f t="shared" si="3"/>
        <v>0.84483599999999992</v>
      </c>
      <c r="S11" s="20">
        <f t="shared" si="4"/>
        <v>0.84483599999999992</v>
      </c>
      <c r="T11" s="20">
        <f t="shared" si="5"/>
        <v>0.84483599999999992</v>
      </c>
      <c r="U11" s="20">
        <f t="shared" si="6"/>
        <v>0.84483599999999992</v>
      </c>
      <c r="V11" s="20">
        <f t="shared" si="7"/>
        <v>0.35201499999999997</v>
      </c>
      <c r="W11" s="20">
        <f t="shared" si="8"/>
        <v>5.6322399999999995</v>
      </c>
      <c r="AF11" s="6"/>
      <c r="AH11" s="6"/>
    </row>
    <row r="12" spans="1:34" s="5" customFormat="1" x14ac:dyDescent="0.25">
      <c r="A12" s="5" t="s">
        <v>460</v>
      </c>
      <c r="B12" s="5" t="s">
        <v>7</v>
      </c>
      <c r="C12" s="7"/>
      <c r="D12" s="7">
        <v>4800</v>
      </c>
      <c r="E12" s="7">
        <v>4800</v>
      </c>
      <c r="F12" s="7">
        <v>24049</v>
      </c>
      <c r="G12" s="5">
        <v>6.12</v>
      </c>
      <c r="H12" s="5">
        <v>5.306</v>
      </c>
      <c r="I12" s="9">
        <f t="shared" si="0"/>
        <v>4</v>
      </c>
      <c r="J12" s="5" t="s">
        <v>114</v>
      </c>
      <c r="K12" s="5" t="s">
        <v>85</v>
      </c>
      <c r="L12" s="5">
        <v>84004</v>
      </c>
      <c r="M12" s="6">
        <v>41936</v>
      </c>
      <c r="N12" s="20">
        <f t="shared" si="1"/>
        <v>9.1999999999999998E-2</v>
      </c>
      <c r="O12" s="20">
        <f>N12*2</f>
        <v>0.184</v>
      </c>
      <c r="P12" s="20">
        <f>N12*12</f>
        <v>1.1040000000000001</v>
      </c>
      <c r="Q12" s="20">
        <f t="shared" si="2"/>
        <v>1.1040000000000001</v>
      </c>
      <c r="R12" s="20">
        <f t="shared" si="3"/>
        <v>1.1040000000000001</v>
      </c>
      <c r="S12" s="20">
        <f t="shared" si="4"/>
        <v>1.1040000000000001</v>
      </c>
      <c r="T12" s="20">
        <f t="shared" si="5"/>
        <v>1.1040000000000001</v>
      </c>
      <c r="U12" s="20">
        <f t="shared" si="6"/>
        <v>1.1040000000000001</v>
      </c>
      <c r="V12" s="20">
        <f t="shared" si="7"/>
        <v>0.45999999999999996</v>
      </c>
      <c r="W12" s="20">
        <f t="shared" si="8"/>
        <v>7.2680000000000007</v>
      </c>
      <c r="AF12" s="6"/>
      <c r="AH12" s="6"/>
    </row>
    <row r="13" spans="1:34" s="5" customFormat="1" x14ac:dyDescent="0.25">
      <c r="A13" s="5" t="s">
        <v>461</v>
      </c>
      <c r="B13" s="5" t="s">
        <v>7</v>
      </c>
      <c r="C13" s="7"/>
      <c r="D13" s="7">
        <v>4592.3999999999996</v>
      </c>
      <c r="E13" s="7">
        <v>4592.3999999999996</v>
      </c>
      <c r="F13" s="7">
        <v>15800</v>
      </c>
      <c r="G13" s="5">
        <v>4.41</v>
      </c>
      <c r="H13" s="5">
        <v>3.827</v>
      </c>
      <c r="I13" s="9">
        <f t="shared" si="0"/>
        <v>3.827</v>
      </c>
      <c r="J13" s="5" t="s">
        <v>204</v>
      </c>
      <c r="K13" s="5" t="s">
        <v>11</v>
      </c>
      <c r="L13" s="5">
        <v>84065</v>
      </c>
      <c r="M13" s="6">
        <v>42101</v>
      </c>
      <c r="N13" s="20">
        <f t="shared" si="1"/>
        <v>8.8021000000000002E-2</v>
      </c>
      <c r="O13" s="20">
        <v>0</v>
      </c>
      <c r="P13" s="20">
        <f>N13*8</f>
        <v>0.70416800000000002</v>
      </c>
      <c r="Q13" s="20">
        <f t="shared" si="2"/>
        <v>1.056252</v>
      </c>
      <c r="R13" s="20">
        <f t="shared" si="3"/>
        <v>1.056252</v>
      </c>
      <c r="S13" s="20">
        <f t="shared" si="4"/>
        <v>1.056252</v>
      </c>
      <c r="T13" s="20">
        <f t="shared" si="5"/>
        <v>1.056252</v>
      </c>
      <c r="U13" s="20">
        <f t="shared" si="6"/>
        <v>1.056252</v>
      </c>
      <c r="V13" s="20">
        <f t="shared" si="7"/>
        <v>0.44010500000000002</v>
      </c>
      <c r="W13" s="20">
        <f t="shared" si="8"/>
        <v>6.4255329999999988</v>
      </c>
      <c r="AF13" s="6"/>
      <c r="AH13" s="6"/>
    </row>
    <row r="14" spans="1:34" s="5" customFormat="1" x14ac:dyDescent="0.25">
      <c r="A14" s="5" t="s">
        <v>332</v>
      </c>
      <c r="B14" s="5" t="s">
        <v>7</v>
      </c>
      <c r="C14" s="7"/>
      <c r="D14" s="7">
        <v>4358.3999999999996</v>
      </c>
      <c r="E14" s="7">
        <v>4358.3999999999996</v>
      </c>
      <c r="F14" s="7">
        <v>18464</v>
      </c>
      <c r="G14" s="5">
        <v>4.75</v>
      </c>
      <c r="H14" s="5">
        <v>3.6320000000000001</v>
      </c>
      <c r="I14" s="9">
        <f t="shared" si="0"/>
        <v>3.6320000000000001</v>
      </c>
      <c r="J14" s="5" t="s">
        <v>333</v>
      </c>
      <c r="K14" s="5" t="s">
        <v>51</v>
      </c>
      <c r="L14" s="5">
        <v>84414</v>
      </c>
      <c r="M14" s="6">
        <v>41887</v>
      </c>
      <c r="N14" s="20">
        <f t="shared" si="1"/>
        <v>8.3535999999999999E-2</v>
      </c>
      <c r="O14" s="20">
        <f>N14*3</f>
        <v>0.250608</v>
      </c>
      <c r="P14" s="20">
        <f t="shared" ref="P14:P19" si="9">N14*12</f>
        <v>1.002432</v>
      </c>
      <c r="Q14" s="20">
        <f t="shared" si="2"/>
        <v>1.002432</v>
      </c>
      <c r="R14" s="20">
        <f t="shared" si="3"/>
        <v>1.002432</v>
      </c>
      <c r="S14" s="20">
        <f t="shared" si="4"/>
        <v>1.002432</v>
      </c>
      <c r="T14" s="20">
        <f t="shared" si="5"/>
        <v>1.002432</v>
      </c>
      <c r="U14" s="20">
        <f t="shared" si="6"/>
        <v>1.002432</v>
      </c>
      <c r="V14" s="20">
        <f t="shared" si="7"/>
        <v>0.41768</v>
      </c>
      <c r="W14" s="20">
        <f t="shared" si="8"/>
        <v>6.682879999999999</v>
      </c>
      <c r="AF14" s="6"/>
      <c r="AH14" s="6"/>
    </row>
    <row r="15" spans="1:34" s="5" customFormat="1" x14ac:dyDescent="0.25">
      <c r="A15" s="5" t="s">
        <v>289</v>
      </c>
      <c r="B15" s="5" t="s">
        <v>7</v>
      </c>
      <c r="C15" s="7"/>
      <c r="D15" s="7">
        <v>4800</v>
      </c>
      <c r="E15" s="7">
        <v>4800</v>
      </c>
      <c r="F15" s="7">
        <v>25392</v>
      </c>
      <c r="G15" s="5">
        <v>5.4</v>
      </c>
      <c r="H15" s="5">
        <v>4.1639999999999997</v>
      </c>
      <c r="I15" s="9">
        <f t="shared" si="0"/>
        <v>4</v>
      </c>
      <c r="J15" s="5" t="s">
        <v>71</v>
      </c>
      <c r="K15" s="5" t="s">
        <v>72</v>
      </c>
      <c r="L15" s="5">
        <v>84738</v>
      </c>
      <c r="M15" s="6">
        <v>41775</v>
      </c>
      <c r="N15" s="20">
        <f t="shared" si="1"/>
        <v>9.1999999999999998E-2</v>
      </c>
      <c r="O15" s="20">
        <f>N15*7</f>
        <v>0.64400000000000002</v>
      </c>
      <c r="P15" s="20">
        <f t="shared" si="9"/>
        <v>1.1040000000000001</v>
      </c>
      <c r="Q15" s="20">
        <f t="shared" si="2"/>
        <v>1.1040000000000001</v>
      </c>
      <c r="R15" s="20">
        <f t="shared" si="3"/>
        <v>1.1040000000000001</v>
      </c>
      <c r="S15" s="20">
        <f t="shared" si="4"/>
        <v>1.1040000000000001</v>
      </c>
      <c r="T15" s="20">
        <f t="shared" si="5"/>
        <v>1.1040000000000001</v>
      </c>
      <c r="U15" s="20">
        <f t="shared" si="6"/>
        <v>1.1040000000000001</v>
      </c>
      <c r="V15" s="20">
        <f t="shared" si="7"/>
        <v>0.45999999999999996</v>
      </c>
      <c r="W15" s="20">
        <f t="shared" si="8"/>
        <v>7.7280000000000006</v>
      </c>
      <c r="AF15" s="6"/>
      <c r="AH15" s="6"/>
    </row>
    <row r="16" spans="1:34" s="5" customFormat="1" x14ac:dyDescent="0.25">
      <c r="A16" s="5" t="s">
        <v>290</v>
      </c>
      <c r="B16" s="5" t="s">
        <v>7</v>
      </c>
      <c r="C16" s="7"/>
      <c r="D16" s="7">
        <v>4333.2</v>
      </c>
      <c r="E16" s="7">
        <v>4333.2</v>
      </c>
      <c r="F16" s="7">
        <v>17243</v>
      </c>
      <c r="G16" s="5">
        <v>4.32</v>
      </c>
      <c r="H16" s="5">
        <v>3.6110000000000002</v>
      </c>
      <c r="I16" s="9">
        <f t="shared" si="0"/>
        <v>3.6110000000000002</v>
      </c>
      <c r="J16" s="5" t="s">
        <v>130</v>
      </c>
      <c r="K16" s="5" t="s">
        <v>11</v>
      </c>
      <c r="L16" s="5">
        <v>84121</v>
      </c>
      <c r="M16" s="6">
        <v>41775</v>
      </c>
      <c r="N16" s="20">
        <f t="shared" si="1"/>
        <v>8.3053000000000002E-2</v>
      </c>
      <c r="O16" s="20">
        <f>N16*7</f>
        <v>0.58137099999999997</v>
      </c>
      <c r="P16" s="20">
        <f t="shared" si="9"/>
        <v>0.99663600000000008</v>
      </c>
      <c r="Q16" s="20">
        <f t="shared" si="2"/>
        <v>0.99663600000000008</v>
      </c>
      <c r="R16" s="20">
        <f t="shared" si="3"/>
        <v>0.99663600000000008</v>
      </c>
      <c r="S16" s="20">
        <f t="shared" si="4"/>
        <v>0.99663600000000008</v>
      </c>
      <c r="T16" s="20">
        <f t="shared" si="5"/>
        <v>0.99663600000000008</v>
      </c>
      <c r="U16" s="20">
        <f t="shared" si="6"/>
        <v>0.99663600000000008</v>
      </c>
      <c r="V16" s="20">
        <f t="shared" si="7"/>
        <v>0.415265</v>
      </c>
      <c r="W16" s="20">
        <f t="shared" si="8"/>
        <v>6.9764520000000001</v>
      </c>
      <c r="AF16" s="6"/>
      <c r="AH16" s="6"/>
    </row>
    <row r="17" spans="1:34" s="5" customFormat="1" x14ac:dyDescent="0.25">
      <c r="A17" s="5" t="s">
        <v>335</v>
      </c>
      <c r="B17" s="5" t="s">
        <v>7</v>
      </c>
      <c r="C17" s="7"/>
      <c r="D17" s="7">
        <v>4800</v>
      </c>
      <c r="E17" s="7">
        <v>4800</v>
      </c>
      <c r="F17" s="7">
        <v>11348.84</v>
      </c>
      <c r="G17" s="5">
        <v>5.3550000000000004</v>
      </c>
      <c r="H17" s="5">
        <v>4.66</v>
      </c>
      <c r="I17" s="9">
        <f t="shared" si="0"/>
        <v>4</v>
      </c>
      <c r="J17" s="5" t="s">
        <v>336</v>
      </c>
      <c r="K17" s="5" t="s">
        <v>51</v>
      </c>
      <c r="L17" s="5">
        <v>84405</v>
      </c>
      <c r="M17" s="6">
        <v>41850</v>
      </c>
      <c r="N17" s="20">
        <f t="shared" si="1"/>
        <v>9.1999999999999998E-2</v>
      </c>
      <c r="O17" s="20">
        <f>N17*5</f>
        <v>0.45999999999999996</v>
      </c>
      <c r="P17" s="20">
        <f t="shared" si="9"/>
        <v>1.1040000000000001</v>
      </c>
      <c r="Q17" s="20">
        <f t="shared" si="2"/>
        <v>1.1040000000000001</v>
      </c>
      <c r="R17" s="20">
        <f t="shared" si="3"/>
        <v>1.1040000000000001</v>
      </c>
      <c r="S17" s="20">
        <f t="shared" si="4"/>
        <v>1.1040000000000001</v>
      </c>
      <c r="T17" s="20">
        <f t="shared" si="5"/>
        <v>1.1040000000000001</v>
      </c>
      <c r="U17" s="20">
        <f t="shared" si="6"/>
        <v>1.1040000000000001</v>
      </c>
      <c r="V17" s="20">
        <f t="shared" si="7"/>
        <v>0.45999999999999996</v>
      </c>
      <c r="W17" s="20">
        <f t="shared" si="8"/>
        <v>7.5440000000000005</v>
      </c>
      <c r="AF17" s="6"/>
      <c r="AH17" s="6"/>
    </row>
    <row r="18" spans="1:34" s="5" customFormat="1" x14ac:dyDescent="0.25">
      <c r="A18" s="5" t="s">
        <v>456</v>
      </c>
      <c r="B18" s="5" t="s">
        <v>7</v>
      </c>
      <c r="C18" s="7"/>
      <c r="D18" s="7">
        <v>4800</v>
      </c>
      <c r="E18" s="7">
        <v>4800</v>
      </c>
      <c r="F18" s="7">
        <v>12391.11</v>
      </c>
      <c r="G18" s="5">
        <v>7.02</v>
      </c>
      <c r="H18" s="5">
        <v>5.9939999999999998</v>
      </c>
      <c r="I18" s="9">
        <f t="shared" si="0"/>
        <v>4</v>
      </c>
      <c r="J18" s="5" t="s">
        <v>189</v>
      </c>
      <c r="K18" s="5" t="s">
        <v>66</v>
      </c>
      <c r="L18" s="5">
        <v>84014</v>
      </c>
      <c r="M18" s="6">
        <v>41988</v>
      </c>
      <c r="N18" s="20">
        <f t="shared" si="1"/>
        <v>9.1999999999999998E-2</v>
      </c>
      <c r="O18" s="20">
        <v>0</v>
      </c>
      <c r="P18" s="20">
        <f t="shared" si="9"/>
        <v>1.1040000000000001</v>
      </c>
      <c r="Q18" s="20">
        <f t="shared" si="2"/>
        <v>1.1040000000000001</v>
      </c>
      <c r="R18" s="20">
        <f t="shared" si="3"/>
        <v>1.1040000000000001</v>
      </c>
      <c r="S18" s="20">
        <f t="shared" si="4"/>
        <v>1.1040000000000001</v>
      </c>
      <c r="T18" s="20">
        <f t="shared" si="5"/>
        <v>1.1040000000000001</v>
      </c>
      <c r="U18" s="20">
        <f t="shared" si="6"/>
        <v>1.1040000000000001</v>
      </c>
      <c r="V18" s="20">
        <f t="shared" si="7"/>
        <v>0.45999999999999996</v>
      </c>
      <c r="W18" s="20">
        <f t="shared" si="8"/>
        <v>7.0840000000000005</v>
      </c>
      <c r="AF18" s="6"/>
      <c r="AH18" s="6"/>
    </row>
    <row r="19" spans="1:34" s="5" customFormat="1" x14ac:dyDescent="0.25">
      <c r="A19" s="5" t="s">
        <v>339</v>
      </c>
      <c r="B19" s="5" t="s">
        <v>7</v>
      </c>
      <c r="C19" s="7"/>
      <c r="D19" s="7">
        <v>4800</v>
      </c>
      <c r="E19" s="7">
        <v>4800</v>
      </c>
      <c r="F19" s="7">
        <v>17741</v>
      </c>
      <c r="G19" s="5">
        <v>4.68</v>
      </c>
      <c r="H19" s="5">
        <v>4.01</v>
      </c>
      <c r="I19" s="9">
        <f t="shared" si="0"/>
        <v>4</v>
      </c>
      <c r="J19" s="5" t="s">
        <v>67</v>
      </c>
      <c r="K19" s="5" t="s">
        <v>11</v>
      </c>
      <c r="L19" s="5">
        <v>84095</v>
      </c>
      <c r="M19" s="6">
        <v>41857</v>
      </c>
      <c r="N19" s="20">
        <f t="shared" si="1"/>
        <v>9.1999999999999998E-2</v>
      </c>
      <c r="O19" s="20">
        <f>N19*4</f>
        <v>0.36799999999999999</v>
      </c>
      <c r="P19" s="20">
        <f t="shared" si="9"/>
        <v>1.1040000000000001</v>
      </c>
      <c r="Q19" s="20">
        <f t="shared" si="2"/>
        <v>1.1040000000000001</v>
      </c>
      <c r="R19" s="20">
        <f t="shared" si="3"/>
        <v>1.1040000000000001</v>
      </c>
      <c r="S19" s="20">
        <f t="shared" si="4"/>
        <v>1.1040000000000001</v>
      </c>
      <c r="T19" s="20">
        <f t="shared" si="5"/>
        <v>1.1040000000000001</v>
      </c>
      <c r="U19" s="20">
        <f t="shared" si="6"/>
        <v>1.1040000000000001</v>
      </c>
      <c r="V19" s="20">
        <f t="shared" si="7"/>
        <v>0.45999999999999996</v>
      </c>
      <c r="W19" s="20">
        <f t="shared" si="8"/>
        <v>7.4520000000000008</v>
      </c>
      <c r="AF19" s="6"/>
      <c r="AH19" s="6"/>
    </row>
    <row r="20" spans="1:34" s="5" customFormat="1" x14ac:dyDescent="0.25">
      <c r="A20" s="5" t="s">
        <v>462</v>
      </c>
      <c r="B20" s="5" t="s">
        <v>7</v>
      </c>
      <c r="C20" s="7"/>
      <c r="D20" s="7">
        <v>4800</v>
      </c>
      <c r="E20" s="7">
        <v>4800</v>
      </c>
      <c r="F20" s="7">
        <v>20083</v>
      </c>
      <c r="G20" s="5">
        <v>5.67</v>
      </c>
      <c r="H20" s="5">
        <v>4.7569999999999997</v>
      </c>
      <c r="I20" s="9">
        <f t="shared" si="0"/>
        <v>4</v>
      </c>
      <c r="J20" s="5" t="s">
        <v>126</v>
      </c>
      <c r="K20" s="5" t="s">
        <v>11</v>
      </c>
      <c r="L20" s="5">
        <v>84020</v>
      </c>
      <c r="M20" s="6">
        <v>42048</v>
      </c>
      <c r="N20" s="20">
        <f t="shared" si="1"/>
        <v>9.1999999999999998E-2</v>
      </c>
      <c r="O20" s="20">
        <v>0</v>
      </c>
      <c r="P20" s="20">
        <f>N20*10</f>
        <v>0.91999999999999993</v>
      </c>
      <c r="Q20" s="20">
        <f t="shared" si="2"/>
        <v>1.1040000000000001</v>
      </c>
      <c r="R20" s="20">
        <f t="shared" si="3"/>
        <v>1.1040000000000001</v>
      </c>
      <c r="S20" s="20">
        <f t="shared" si="4"/>
        <v>1.1040000000000001</v>
      </c>
      <c r="T20" s="20">
        <f t="shared" si="5"/>
        <v>1.1040000000000001</v>
      </c>
      <c r="U20" s="20">
        <f t="shared" si="6"/>
        <v>1.1040000000000001</v>
      </c>
      <c r="V20" s="20">
        <f t="shared" si="7"/>
        <v>0.45999999999999996</v>
      </c>
      <c r="W20" s="20">
        <f t="shared" si="8"/>
        <v>6.9</v>
      </c>
      <c r="AF20" s="6"/>
      <c r="AH20" s="6"/>
    </row>
    <row r="21" spans="1:34" s="5" customFormat="1" x14ac:dyDescent="0.25">
      <c r="A21" s="5" t="s">
        <v>337</v>
      </c>
      <c r="B21" s="5" t="s">
        <v>7</v>
      </c>
      <c r="C21" s="7"/>
      <c r="D21" s="7">
        <v>4800</v>
      </c>
      <c r="E21" s="7">
        <v>4800</v>
      </c>
      <c r="F21" s="7">
        <v>27319</v>
      </c>
      <c r="G21" s="5">
        <v>10.78</v>
      </c>
      <c r="H21" s="5">
        <v>9.2880000000000003</v>
      </c>
      <c r="I21" s="9">
        <f t="shared" si="0"/>
        <v>4</v>
      </c>
      <c r="J21" s="5" t="s">
        <v>28</v>
      </c>
      <c r="K21" s="5" t="s">
        <v>11</v>
      </c>
      <c r="L21" s="5">
        <v>84088</v>
      </c>
      <c r="M21" s="6">
        <v>41789</v>
      </c>
      <c r="N21" s="20">
        <f t="shared" si="1"/>
        <v>9.1999999999999998E-2</v>
      </c>
      <c r="O21" s="20">
        <f>N21*7</f>
        <v>0.64400000000000002</v>
      </c>
      <c r="P21" s="20">
        <f t="shared" ref="P21:P34" si="10">N21*12</f>
        <v>1.1040000000000001</v>
      </c>
      <c r="Q21" s="20">
        <f t="shared" si="2"/>
        <v>1.1040000000000001</v>
      </c>
      <c r="R21" s="20">
        <f t="shared" si="3"/>
        <v>1.1040000000000001</v>
      </c>
      <c r="S21" s="20">
        <f t="shared" si="4"/>
        <v>1.1040000000000001</v>
      </c>
      <c r="T21" s="20">
        <f t="shared" si="5"/>
        <v>1.1040000000000001</v>
      </c>
      <c r="U21" s="20">
        <f t="shared" si="6"/>
        <v>1.1040000000000001</v>
      </c>
      <c r="V21" s="20">
        <f t="shared" si="7"/>
        <v>0.45999999999999996</v>
      </c>
      <c r="W21" s="20">
        <f t="shared" si="8"/>
        <v>7.7280000000000006</v>
      </c>
      <c r="AF21" s="6"/>
      <c r="AH21" s="6"/>
    </row>
    <row r="22" spans="1:34" s="5" customFormat="1" x14ac:dyDescent="0.25">
      <c r="A22" s="5" t="s">
        <v>340</v>
      </c>
      <c r="B22" s="5" t="s">
        <v>7</v>
      </c>
      <c r="C22" s="7"/>
      <c r="D22" s="7">
        <v>2341.1999999999998</v>
      </c>
      <c r="E22" s="7">
        <v>2341.1999999999998</v>
      </c>
      <c r="F22" s="7">
        <v>8898</v>
      </c>
      <c r="G22" s="5">
        <v>2.3849999999999998</v>
      </c>
      <c r="H22" s="5">
        <v>1.9510000000000001</v>
      </c>
      <c r="I22" s="9">
        <f t="shared" si="0"/>
        <v>1.9510000000000001</v>
      </c>
      <c r="J22" s="5" t="s">
        <v>341</v>
      </c>
      <c r="K22" s="5" t="s">
        <v>31</v>
      </c>
      <c r="L22" s="5">
        <v>84060</v>
      </c>
      <c r="M22" s="6">
        <v>41929</v>
      </c>
      <c r="N22" s="20">
        <f t="shared" si="1"/>
        <v>4.4873000000000003E-2</v>
      </c>
      <c r="O22" s="20">
        <f>N22*2</f>
        <v>8.9746000000000006E-2</v>
      </c>
      <c r="P22" s="20">
        <f t="shared" si="10"/>
        <v>0.53847600000000007</v>
      </c>
      <c r="Q22" s="20">
        <f t="shared" si="2"/>
        <v>0.53847600000000007</v>
      </c>
      <c r="R22" s="20">
        <f t="shared" si="3"/>
        <v>0.53847600000000007</v>
      </c>
      <c r="S22" s="20">
        <f t="shared" si="4"/>
        <v>0.53847600000000007</v>
      </c>
      <c r="T22" s="20">
        <f t="shared" si="5"/>
        <v>0.53847600000000007</v>
      </c>
      <c r="U22" s="20">
        <f t="shared" si="6"/>
        <v>0.53847600000000007</v>
      </c>
      <c r="V22" s="20">
        <f t="shared" si="7"/>
        <v>0.22436500000000001</v>
      </c>
      <c r="W22" s="20">
        <f t="shared" si="8"/>
        <v>3.5449670000000011</v>
      </c>
      <c r="AF22" s="6"/>
      <c r="AH22" s="6"/>
    </row>
    <row r="23" spans="1:34" s="5" customFormat="1" x14ac:dyDescent="0.25">
      <c r="A23" s="5" t="s">
        <v>338</v>
      </c>
      <c r="B23" s="5" t="s">
        <v>7</v>
      </c>
      <c r="C23" s="7"/>
      <c r="D23" s="7">
        <v>4800</v>
      </c>
      <c r="E23" s="7">
        <v>4800</v>
      </c>
      <c r="F23" s="7">
        <v>18126</v>
      </c>
      <c r="G23" s="5">
        <v>5.0350000000000001</v>
      </c>
      <c r="H23" s="5">
        <v>4.3170000000000002</v>
      </c>
      <c r="I23" s="9">
        <f t="shared" si="0"/>
        <v>4</v>
      </c>
      <c r="J23" s="5" t="s">
        <v>171</v>
      </c>
      <c r="K23" s="5" t="s">
        <v>66</v>
      </c>
      <c r="L23" s="5">
        <v>84041</v>
      </c>
      <c r="M23" s="6">
        <v>41821</v>
      </c>
      <c r="N23" s="20">
        <f t="shared" si="1"/>
        <v>9.1999999999999998E-2</v>
      </c>
      <c r="O23" s="20">
        <f>N23*5</f>
        <v>0.45999999999999996</v>
      </c>
      <c r="P23" s="20">
        <f t="shared" si="10"/>
        <v>1.1040000000000001</v>
      </c>
      <c r="Q23" s="20">
        <f t="shared" si="2"/>
        <v>1.1040000000000001</v>
      </c>
      <c r="R23" s="20">
        <f t="shared" si="3"/>
        <v>1.1040000000000001</v>
      </c>
      <c r="S23" s="20">
        <f t="shared" si="4"/>
        <v>1.1040000000000001</v>
      </c>
      <c r="T23" s="20">
        <f t="shared" si="5"/>
        <v>1.1040000000000001</v>
      </c>
      <c r="U23" s="20">
        <f t="shared" si="6"/>
        <v>1.1040000000000001</v>
      </c>
      <c r="V23" s="20">
        <f t="shared" si="7"/>
        <v>0.45999999999999996</v>
      </c>
      <c r="W23" s="20">
        <f t="shared" si="8"/>
        <v>7.5440000000000005</v>
      </c>
      <c r="AF23" s="6"/>
      <c r="AH23" s="6"/>
    </row>
    <row r="24" spans="1:34" s="5" customFormat="1" x14ac:dyDescent="0.25">
      <c r="A24" s="5" t="s">
        <v>344</v>
      </c>
      <c r="B24" s="5" t="s">
        <v>7</v>
      </c>
      <c r="C24" s="7"/>
      <c r="D24" s="7">
        <v>3928.8</v>
      </c>
      <c r="E24" s="7">
        <v>3928.8</v>
      </c>
      <c r="F24" s="7">
        <v>15832.64</v>
      </c>
      <c r="G24" s="5">
        <v>3.75</v>
      </c>
      <c r="H24" s="5">
        <v>3.274</v>
      </c>
      <c r="I24" s="9">
        <f t="shared" si="0"/>
        <v>3.2740000000000005</v>
      </c>
      <c r="J24" s="5" t="s">
        <v>124</v>
      </c>
      <c r="K24" s="5" t="s">
        <v>66</v>
      </c>
      <c r="L24" s="5">
        <v>84025</v>
      </c>
      <c r="M24" s="6">
        <v>41887</v>
      </c>
      <c r="N24" s="20">
        <f t="shared" si="1"/>
        <v>7.5302000000000008E-2</v>
      </c>
      <c r="O24" s="20">
        <f>N24*3</f>
        <v>0.22590600000000002</v>
      </c>
      <c r="P24" s="20">
        <f t="shared" si="10"/>
        <v>0.90362400000000009</v>
      </c>
      <c r="Q24" s="20">
        <f t="shared" si="2"/>
        <v>0.90362400000000009</v>
      </c>
      <c r="R24" s="20">
        <f t="shared" si="3"/>
        <v>0.90362400000000009</v>
      </c>
      <c r="S24" s="20">
        <f t="shared" si="4"/>
        <v>0.90362400000000009</v>
      </c>
      <c r="T24" s="20">
        <f t="shared" si="5"/>
        <v>0.90362400000000009</v>
      </c>
      <c r="U24" s="20">
        <f t="shared" si="6"/>
        <v>0.90362400000000009</v>
      </c>
      <c r="V24" s="20">
        <f t="shared" si="7"/>
        <v>0.37651000000000001</v>
      </c>
      <c r="W24" s="20">
        <f t="shared" si="8"/>
        <v>6.0241600000000002</v>
      </c>
      <c r="AF24" s="6"/>
      <c r="AH24" s="6"/>
    </row>
    <row r="25" spans="1:34" s="5" customFormat="1" x14ac:dyDescent="0.25">
      <c r="A25" s="5" t="s">
        <v>345</v>
      </c>
      <c r="B25" s="5" t="s">
        <v>7</v>
      </c>
      <c r="C25" s="7"/>
      <c r="D25" s="7">
        <v>4142.3999999999996</v>
      </c>
      <c r="E25" s="7">
        <v>4142.3999999999996</v>
      </c>
      <c r="F25" s="7">
        <v>14314</v>
      </c>
      <c r="G25" s="5">
        <v>4.05</v>
      </c>
      <c r="H25" s="5">
        <v>3.452</v>
      </c>
      <c r="I25" s="9">
        <f t="shared" si="0"/>
        <v>3.452</v>
      </c>
      <c r="J25" s="5" t="s">
        <v>28</v>
      </c>
      <c r="K25" s="5" t="s">
        <v>11</v>
      </c>
      <c r="L25" s="5">
        <v>84088</v>
      </c>
      <c r="M25" s="6">
        <v>41887</v>
      </c>
      <c r="N25" s="20">
        <f t="shared" si="1"/>
        <v>7.9395999999999994E-2</v>
      </c>
      <c r="O25" s="20">
        <f>N25*3</f>
        <v>0.23818799999999998</v>
      </c>
      <c r="P25" s="20">
        <f t="shared" si="10"/>
        <v>0.95275199999999993</v>
      </c>
      <c r="Q25" s="20">
        <f t="shared" si="2"/>
        <v>0.95275199999999993</v>
      </c>
      <c r="R25" s="20">
        <f t="shared" si="3"/>
        <v>0.95275199999999993</v>
      </c>
      <c r="S25" s="20">
        <f t="shared" si="4"/>
        <v>0.95275199999999993</v>
      </c>
      <c r="T25" s="20">
        <f t="shared" si="5"/>
        <v>0.95275199999999993</v>
      </c>
      <c r="U25" s="20">
        <f t="shared" si="6"/>
        <v>0.95275199999999993</v>
      </c>
      <c r="V25" s="20">
        <f t="shared" si="7"/>
        <v>0.39698</v>
      </c>
      <c r="W25" s="20">
        <f t="shared" si="8"/>
        <v>6.35168</v>
      </c>
      <c r="AF25" s="6"/>
      <c r="AH25" s="6"/>
    </row>
    <row r="26" spans="1:34" s="5" customFormat="1" x14ac:dyDescent="0.25">
      <c r="A26" s="5" t="s">
        <v>347</v>
      </c>
      <c r="B26" s="5" t="s">
        <v>7</v>
      </c>
      <c r="C26" s="7"/>
      <c r="D26" s="7">
        <v>3610.8</v>
      </c>
      <c r="E26" s="7">
        <v>3610.8</v>
      </c>
      <c r="F26" s="7">
        <v>17525</v>
      </c>
      <c r="G26" s="5">
        <v>3.71</v>
      </c>
      <c r="H26" s="5">
        <v>3.0089999999999999</v>
      </c>
      <c r="I26" s="9">
        <f t="shared" si="0"/>
        <v>3.0090000000000003</v>
      </c>
      <c r="J26" s="5" t="s">
        <v>30</v>
      </c>
      <c r="K26" s="5" t="s">
        <v>31</v>
      </c>
      <c r="L26" s="5">
        <v>84098</v>
      </c>
      <c r="M26" s="6">
        <v>41869</v>
      </c>
      <c r="N26" s="20">
        <f t="shared" si="1"/>
        <v>6.9207000000000005E-2</v>
      </c>
      <c r="O26" s="20">
        <f>N26*4</f>
        <v>0.27682800000000002</v>
      </c>
      <c r="P26" s="20">
        <f t="shared" si="10"/>
        <v>0.830484</v>
      </c>
      <c r="Q26" s="20">
        <f t="shared" si="2"/>
        <v>0.830484</v>
      </c>
      <c r="R26" s="20">
        <f t="shared" si="3"/>
        <v>0.830484</v>
      </c>
      <c r="S26" s="20">
        <f t="shared" si="4"/>
        <v>0.830484</v>
      </c>
      <c r="T26" s="20">
        <f t="shared" si="5"/>
        <v>0.830484</v>
      </c>
      <c r="U26" s="20">
        <f t="shared" si="6"/>
        <v>0.830484</v>
      </c>
      <c r="V26" s="20">
        <f t="shared" si="7"/>
        <v>0.34603500000000004</v>
      </c>
      <c r="W26" s="20">
        <f t="shared" si="8"/>
        <v>5.6057670000000002</v>
      </c>
      <c r="AF26" s="6"/>
      <c r="AH26" s="6"/>
    </row>
    <row r="27" spans="1:34" s="5" customFormat="1" x14ac:dyDescent="0.25">
      <c r="A27" s="5" t="s">
        <v>291</v>
      </c>
      <c r="B27" s="5" t="s">
        <v>7</v>
      </c>
      <c r="C27" s="7"/>
      <c r="D27" s="7">
        <v>3142.8</v>
      </c>
      <c r="E27" s="7">
        <v>3142.8</v>
      </c>
      <c r="F27" s="7">
        <v>12724.24</v>
      </c>
      <c r="G27" s="5">
        <v>3</v>
      </c>
      <c r="H27" s="5">
        <v>2.6419999999999999</v>
      </c>
      <c r="I27" s="9">
        <f t="shared" si="0"/>
        <v>2.6190000000000007</v>
      </c>
      <c r="J27" s="5" t="s">
        <v>23</v>
      </c>
      <c r="K27" s="5" t="s">
        <v>24</v>
      </c>
      <c r="L27" s="5">
        <v>84720</v>
      </c>
      <c r="M27" s="6">
        <v>41775</v>
      </c>
      <c r="N27" s="20">
        <f t="shared" si="1"/>
        <v>6.0237000000000013E-2</v>
      </c>
      <c r="O27" s="20">
        <f>N27*7</f>
        <v>0.42165900000000012</v>
      </c>
      <c r="P27" s="20">
        <f t="shared" si="10"/>
        <v>0.72284400000000015</v>
      </c>
      <c r="Q27" s="20">
        <f t="shared" si="2"/>
        <v>0.72284400000000015</v>
      </c>
      <c r="R27" s="20">
        <f t="shared" si="3"/>
        <v>0.72284400000000015</v>
      </c>
      <c r="S27" s="20">
        <f t="shared" si="4"/>
        <v>0.72284400000000015</v>
      </c>
      <c r="T27" s="20">
        <f t="shared" si="5"/>
        <v>0.72284400000000015</v>
      </c>
      <c r="U27" s="20">
        <f t="shared" si="6"/>
        <v>0.72284400000000015</v>
      </c>
      <c r="V27" s="20">
        <f t="shared" si="7"/>
        <v>0.30118500000000004</v>
      </c>
      <c r="W27" s="20">
        <f t="shared" si="8"/>
        <v>5.0599080000000018</v>
      </c>
      <c r="AF27" s="6"/>
      <c r="AH27" s="6"/>
    </row>
    <row r="28" spans="1:34" s="5" customFormat="1" x14ac:dyDescent="0.25">
      <c r="A28" s="5" t="s">
        <v>464</v>
      </c>
      <c r="B28" s="5" t="s">
        <v>7</v>
      </c>
      <c r="C28" s="7"/>
      <c r="D28" s="7">
        <v>4800</v>
      </c>
      <c r="E28" s="7">
        <v>4800</v>
      </c>
      <c r="F28" s="7">
        <v>35200</v>
      </c>
      <c r="G28" s="5">
        <v>11</v>
      </c>
      <c r="H28" s="5">
        <v>8.2710000000000008</v>
      </c>
      <c r="I28" s="9">
        <f t="shared" si="0"/>
        <v>4</v>
      </c>
      <c r="J28" s="5" t="s">
        <v>13</v>
      </c>
      <c r="K28" s="5" t="s">
        <v>11</v>
      </c>
      <c r="L28" s="5">
        <v>84124</v>
      </c>
      <c r="M28" s="6">
        <v>41964</v>
      </c>
      <c r="N28" s="20">
        <f t="shared" si="1"/>
        <v>9.1999999999999998E-2</v>
      </c>
      <c r="O28" s="20">
        <f>N28*1</f>
        <v>9.1999999999999998E-2</v>
      </c>
      <c r="P28" s="20">
        <f t="shared" si="10"/>
        <v>1.1040000000000001</v>
      </c>
      <c r="Q28" s="20">
        <f t="shared" si="2"/>
        <v>1.1040000000000001</v>
      </c>
      <c r="R28" s="20">
        <f t="shared" si="3"/>
        <v>1.1040000000000001</v>
      </c>
      <c r="S28" s="20">
        <f t="shared" si="4"/>
        <v>1.1040000000000001</v>
      </c>
      <c r="T28" s="20">
        <f t="shared" si="5"/>
        <v>1.1040000000000001</v>
      </c>
      <c r="U28" s="20">
        <f t="shared" si="6"/>
        <v>1.1040000000000001</v>
      </c>
      <c r="V28" s="20">
        <f t="shared" si="7"/>
        <v>0.45999999999999996</v>
      </c>
      <c r="W28" s="20">
        <f t="shared" si="8"/>
        <v>7.176000000000001</v>
      </c>
      <c r="AF28" s="6"/>
      <c r="AH28" s="6"/>
    </row>
    <row r="29" spans="1:34" s="5" customFormat="1" x14ac:dyDescent="0.25">
      <c r="A29" s="5" t="s">
        <v>349</v>
      </c>
      <c r="B29" s="5" t="s">
        <v>7</v>
      </c>
      <c r="C29" s="7"/>
      <c r="D29" s="7">
        <v>4116</v>
      </c>
      <c r="E29" s="7">
        <v>4116</v>
      </c>
      <c r="F29" s="7">
        <v>19273.650000000001</v>
      </c>
      <c r="G29" s="5">
        <v>5</v>
      </c>
      <c r="H29" s="5">
        <v>3.9060000000000001</v>
      </c>
      <c r="I29" s="9">
        <f t="shared" si="0"/>
        <v>3.43</v>
      </c>
      <c r="J29" s="5" t="s">
        <v>84</v>
      </c>
      <c r="K29" s="5" t="s">
        <v>85</v>
      </c>
      <c r="L29" s="5">
        <v>84057</v>
      </c>
      <c r="M29" s="6">
        <v>41828</v>
      </c>
      <c r="N29" s="20">
        <f t="shared" si="1"/>
        <v>7.8890000000000002E-2</v>
      </c>
      <c r="O29" s="20">
        <f>N29*5</f>
        <v>0.39445000000000002</v>
      </c>
      <c r="P29" s="20">
        <f t="shared" si="10"/>
        <v>0.94667999999999997</v>
      </c>
      <c r="Q29" s="20">
        <f t="shared" si="2"/>
        <v>0.94667999999999997</v>
      </c>
      <c r="R29" s="20">
        <f t="shared" si="3"/>
        <v>0.94667999999999997</v>
      </c>
      <c r="S29" s="20">
        <f t="shared" si="4"/>
        <v>0.94667999999999997</v>
      </c>
      <c r="T29" s="20">
        <f t="shared" si="5"/>
        <v>0.94667999999999997</v>
      </c>
      <c r="U29" s="20">
        <f t="shared" si="6"/>
        <v>0.94667999999999997</v>
      </c>
      <c r="V29" s="20">
        <f t="shared" si="7"/>
        <v>0.39445000000000002</v>
      </c>
      <c r="W29" s="20">
        <f t="shared" si="8"/>
        <v>6.4689799999999993</v>
      </c>
      <c r="AF29" s="6"/>
      <c r="AH29" s="6"/>
    </row>
    <row r="30" spans="1:34" s="5" customFormat="1" x14ac:dyDescent="0.25">
      <c r="A30" s="5" t="s">
        <v>342</v>
      </c>
      <c r="B30" s="5" t="s">
        <v>7</v>
      </c>
      <c r="C30" s="7"/>
      <c r="D30" s="7">
        <v>4800</v>
      </c>
      <c r="E30" s="7">
        <v>4800</v>
      </c>
      <c r="F30" s="7">
        <v>25700</v>
      </c>
      <c r="G30" s="5">
        <v>6.72</v>
      </c>
      <c r="H30" s="5">
        <v>5.625</v>
      </c>
      <c r="I30" s="9">
        <f t="shared" si="0"/>
        <v>4</v>
      </c>
      <c r="J30" s="5" t="s">
        <v>343</v>
      </c>
      <c r="K30" s="5" t="s">
        <v>72</v>
      </c>
      <c r="L30" s="5">
        <v>84746</v>
      </c>
      <c r="M30" s="6">
        <v>41843</v>
      </c>
      <c r="N30" s="20">
        <f t="shared" si="1"/>
        <v>9.1999999999999998E-2</v>
      </c>
      <c r="O30" s="20">
        <f>N30*5</f>
        <v>0.45999999999999996</v>
      </c>
      <c r="P30" s="20">
        <f t="shared" si="10"/>
        <v>1.1040000000000001</v>
      </c>
      <c r="Q30" s="20">
        <f t="shared" si="2"/>
        <v>1.1040000000000001</v>
      </c>
      <c r="R30" s="20">
        <f t="shared" si="3"/>
        <v>1.1040000000000001</v>
      </c>
      <c r="S30" s="20">
        <f t="shared" si="4"/>
        <v>1.1040000000000001</v>
      </c>
      <c r="T30" s="20">
        <f t="shared" si="5"/>
        <v>1.1040000000000001</v>
      </c>
      <c r="U30" s="20">
        <f t="shared" si="6"/>
        <v>1.1040000000000001</v>
      </c>
      <c r="V30" s="20">
        <f t="shared" si="7"/>
        <v>0.45999999999999996</v>
      </c>
      <c r="W30" s="20">
        <f t="shared" si="8"/>
        <v>7.5440000000000005</v>
      </c>
      <c r="AF30" s="6"/>
      <c r="AH30" s="6"/>
    </row>
    <row r="31" spans="1:34" s="5" customFormat="1" x14ac:dyDescent="0.25">
      <c r="A31" s="5" t="s">
        <v>348</v>
      </c>
      <c r="B31" s="5" t="s">
        <v>7</v>
      </c>
      <c r="C31" s="7"/>
      <c r="D31" s="7">
        <v>4800</v>
      </c>
      <c r="E31" s="7">
        <v>4800</v>
      </c>
      <c r="F31" s="7">
        <v>29400</v>
      </c>
      <c r="G31" s="5">
        <v>7.5</v>
      </c>
      <c r="H31" s="5">
        <v>6.4870000000000001</v>
      </c>
      <c r="I31" s="9">
        <f t="shared" si="0"/>
        <v>4</v>
      </c>
      <c r="J31" s="5" t="s">
        <v>71</v>
      </c>
      <c r="K31" s="5" t="s">
        <v>72</v>
      </c>
      <c r="L31" s="5">
        <v>84738</v>
      </c>
      <c r="M31" s="6">
        <v>41904</v>
      </c>
      <c r="N31" s="20">
        <f t="shared" si="1"/>
        <v>9.1999999999999998E-2</v>
      </c>
      <c r="O31" s="20">
        <f>N31*3</f>
        <v>0.27600000000000002</v>
      </c>
      <c r="P31" s="20">
        <f t="shared" si="10"/>
        <v>1.1040000000000001</v>
      </c>
      <c r="Q31" s="20">
        <f t="shared" si="2"/>
        <v>1.1040000000000001</v>
      </c>
      <c r="R31" s="20">
        <f t="shared" si="3"/>
        <v>1.1040000000000001</v>
      </c>
      <c r="S31" s="20">
        <f t="shared" si="4"/>
        <v>1.1040000000000001</v>
      </c>
      <c r="T31" s="20">
        <f t="shared" si="5"/>
        <v>1.1040000000000001</v>
      </c>
      <c r="U31" s="20">
        <f t="shared" si="6"/>
        <v>1.1040000000000001</v>
      </c>
      <c r="V31" s="20">
        <f t="shared" si="7"/>
        <v>0.45999999999999996</v>
      </c>
      <c r="W31" s="20">
        <f t="shared" si="8"/>
        <v>7.36</v>
      </c>
      <c r="AF31" s="6"/>
      <c r="AH31" s="6"/>
    </row>
    <row r="32" spans="1:34" s="5" customFormat="1" x14ac:dyDescent="0.25">
      <c r="A32" s="5" t="s">
        <v>334</v>
      </c>
      <c r="B32" s="5" t="s">
        <v>7</v>
      </c>
      <c r="C32" s="7"/>
      <c r="D32" s="7">
        <v>2511.6</v>
      </c>
      <c r="E32" s="7">
        <v>2511.6</v>
      </c>
      <c r="F32" s="7">
        <v>11693</v>
      </c>
      <c r="G32" s="5">
        <v>2.5</v>
      </c>
      <c r="H32" s="5">
        <v>2.093</v>
      </c>
      <c r="I32" s="9">
        <f t="shared" si="0"/>
        <v>2.093</v>
      </c>
      <c r="J32" s="5" t="s">
        <v>35</v>
      </c>
      <c r="K32" s="5" t="s">
        <v>11</v>
      </c>
      <c r="L32" s="5">
        <v>84092</v>
      </c>
      <c r="M32" s="6">
        <v>41890</v>
      </c>
      <c r="N32" s="20">
        <f t="shared" si="1"/>
        <v>4.8139000000000001E-2</v>
      </c>
      <c r="O32" s="20">
        <f>N32*3</f>
        <v>0.14441700000000002</v>
      </c>
      <c r="P32" s="20">
        <f t="shared" si="10"/>
        <v>0.57766800000000007</v>
      </c>
      <c r="Q32" s="20">
        <f t="shared" si="2"/>
        <v>0.57766800000000007</v>
      </c>
      <c r="R32" s="20">
        <f t="shared" si="3"/>
        <v>0.57766800000000007</v>
      </c>
      <c r="S32" s="20">
        <f t="shared" si="4"/>
        <v>0.57766800000000007</v>
      </c>
      <c r="T32" s="20">
        <f t="shared" si="5"/>
        <v>0.57766800000000007</v>
      </c>
      <c r="U32" s="20">
        <f t="shared" si="6"/>
        <v>0.57766800000000007</v>
      </c>
      <c r="V32" s="20">
        <f t="shared" si="7"/>
        <v>0.24069499999999999</v>
      </c>
      <c r="W32" s="20">
        <f t="shared" si="8"/>
        <v>3.8511200000000003</v>
      </c>
      <c r="AF32" s="6"/>
      <c r="AH32" s="6"/>
    </row>
    <row r="33" spans="1:34" s="5" customFormat="1" x14ac:dyDescent="0.25">
      <c r="A33" s="5" t="s">
        <v>465</v>
      </c>
      <c r="B33" s="5" t="s">
        <v>7</v>
      </c>
      <c r="C33" s="7"/>
      <c r="D33" s="7">
        <v>2967.6</v>
      </c>
      <c r="E33" s="7">
        <v>2967.6</v>
      </c>
      <c r="F33" s="7">
        <v>13500</v>
      </c>
      <c r="G33" s="5">
        <v>3.06</v>
      </c>
      <c r="H33" s="5">
        <v>2.4729999999999999</v>
      </c>
      <c r="I33" s="9">
        <f t="shared" si="0"/>
        <v>2.4729999999999999</v>
      </c>
      <c r="J33" s="5" t="s">
        <v>466</v>
      </c>
      <c r="K33" s="5" t="s">
        <v>108</v>
      </c>
      <c r="L33" s="5">
        <v>84532</v>
      </c>
      <c r="M33" s="6">
        <v>41999</v>
      </c>
      <c r="N33" s="20">
        <f t="shared" si="1"/>
        <v>5.6878999999999999E-2</v>
      </c>
      <c r="O33" s="20">
        <v>0</v>
      </c>
      <c r="P33" s="20">
        <f t="shared" si="10"/>
        <v>0.68254799999999993</v>
      </c>
      <c r="Q33" s="20">
        <f t="shared" si="2"/>
        <v>0.68254799999999993</v>
      </c>
      <c r="R33" s="20">
        <f t="shared" si="3"/>
        <v>0.68254799999999993</v>
      </c>
      <c r="S33" s="20">
        <f t="shared" si="4"/>
        <v>0.68254799999999993</v>
      </c>
      <c r="T33" s="20">
        <f t="shared" si="5"/>
        <v>0.68254799999999993</v>
      </c>
      <c r="U33" s="20">
        <f t="shared" si="6"/>
        <v>0.68254799999999993</v>
      </c>
      <c r="V33" s="20">
        <f t="shared" si="7"/>
        <v>0.28439500000000001</v>
      </c>
      <c r="W33" s="20">
        <f t="shared" si="8"/>
        <v>4.3796829999999991</v>
      </c>
      <c r="AF33" s="6"/>
      <c r="AH33" s="6"/>
    </row>
    <row r="34" spans="1:34" s="5" customFormat="1" x14ac:dyDescent="0.25">
      <c r="A34" s="5" t="s">
        <v>350</v>
      </c>
      <c r="B34" s="5" t="s">
        <v>7</v>
      </c>
      <c r="C34" s="7"/>
      <c r="D34" s="7">
        <v>4800</v>
      </c>
      <c r="E34" s="7">
        <v>4800</v>
      </c>
      <c r="F34" s="7">
        <v>15789.48</v>
      </c>
      <c r="G34" s="5">
        <v>5</v>
      </c>
      <c r="H34" s="5">
        <v>4.258</v>
      </c>
      <c r="I34" s="9">
        <f t="shared" ref="I34:I65" si="11">(E34/1.2)/1000</f>
        <v>4</v>
      </c>
      <c r="J34" s="5" t="s">
        <v>351</v>
      </c>
      <c r="K34" s="5" t="s">
        <v>85</v>
      </c>
      <c r="L34" s="5">
        <v>84045</v>
      </c>
      <c r="M34" s="6">
        <v>41827</v>
      </c>
      <c r="N34" s="20">
        <f t="shared" si="1"/>
        <v>9.1999999999999998E-2</v>
      </c>
      <c r="O34" s="20">
        <f>N34*5</f>
        <v>0.45999999999999996</v>
      </c>
      <c r="P34" s="20">
        <f t="shared" si="10"/>
        <v>1.1040000000000001</v>
      </c>
      <c r="Q34" s="20">
        <f t="shared" ref="Q34:Q50" si="12">N34*12</f>
        <v>1.1040000000000001</v>
      </c>
      <c r="R34" s="20">
        <f t="shared" si="3"/>
        <v>1.1040000000000001</v>
      </c>
      <c r="S34" s="20">
        <f t="shared" si="4"/>
        <v>1.1040000000000001</v>
      </c>
      <c r="T34" s="20">
        <f t="shared" si="5"/>
        <v>1.1040000000000001</v>
      </c>
      <c r="U34" s="20">
        <f t="shared" si="6"/>
        <v>1.1040000000000001</v>
      </c>
      <c r="V34" s="20">
        <f t="shared" si="7"/>
        <v>0.45999999999999996</v>
      </c>
      <c r="W34" s="20">
        <f t="shared" si="8"/>
        <v>7.5440000000000005</v>
      </c>
      <c r="AF34" s="6"/>
      <c r="AH34" s="6"/>
    </row>
    <row r="35" spans="1:34" s="5" customFormat="1" x14ac:dyDescent="0.25">
      <c r="A35" s="5" t="s">
        <v>454</v>
      </c>
      <c r="B35" s="5" t="s">
        <v>7</v>
      </c>
      <c r="C35" s="7"/>
      <c r="D35" s="7">
        <v>4800</v>
      </c>
      <c r="E35" s="7">
        <v>4800</v>
      </c>
      <c r="F35" s="7">
        <v>18043.27</v>
      </c>
      <c r="G35" s="5">
        <v>6.05</v>
      </c>
      <c r="H35" s="5">
        <v>5.1479999999999997</v>
      </c>
      <c r="I35" s="9">
        <f t="shared" si="11"/>
        <v>4</v>
      </c>
      <c r="J35" s="5" t="s">
        <v>105</v>
      </c>
      <c r="K35" s="5" t="s">
        <v>51</v>
      </c>
      <c r="L35" s="5">
        <v>84317</v>
      </c>
      <c r="M35" s="6">
        <v>42042</v>
      </c>
      <c r="N35" s="20">
        <f t="shared" si="1"/>
        <v>9.1999999999999998E-2</v>
      </c>
      <c r="O35" s="20">
        <v>0</v>
      </c>
      <c r="P35" s="20">
        <f>N35*10</f>
        <v>0.91999999999999993</v>
      </c>
      <c r="Q35" s="20">
        <f t="shared" si="12"/>
        <v>1.1040000000000001</v>
      </c>
      <c r="R35" s="20">
        <f t="shared" si="3"/>
        <v>1.1040000000000001</v>
      </c>
      <c r="S35" s="20">
        <f t="shared" si="4"/>
        <v>1.1040000000000001</v>
      </c>
      <c r="T35" s="20">
        <f t="shared" si="5"/>
        <v>1.1040000000000001</v>
      </c>
      <c r="U35" s="20">
        <f t="shared" si="6"/>
        <v>1.1040000000000001</v>
      </c>
      <c r="V35" s="20">
        <f t="shared" si="7"/>
        <v>0.45999999999999996</v>
      </c>
      <c r="W35" s="20">
        <f t="shared" si="8"/>
        <v>6.9</v>
      </c>
      <c r="AF35" s="6"/>
      <c r="AH35" s="6"/>
    </row>
    <row r="36" spans="1:34" s="5" customFormat="1" x14ac:dyDescent="0.25">
      <c r="A36" s="5" t="s">
        <v>467</v>
      </c>
      <c r="B36" s="5" t="s">
        <v>7</v>
      </c>
      <c r="C36" s="7"/>
      <c r="D36" s="7">
        <v>4800</v>
      </c>
      <c r="E36" s="7">
        <v>4800</v>
      </c>
      <c r="F36" s="7">
        <v>14706.18</v>
      </c>
      <c r="G36" s="5">
        <v>8.4</v>
      </c>
      <c r="H36" s="5">
        <v>7.3120000000000003</v>
      </c>
      <c r="I36" s="9">
        <f t="shared" si="11"/>
        <v>4</v>
      </c>
      <c r="J36" s="5" t="s">
        <v>62</v>
      </c>
      <c r="K36" s="5" t="s">
        <v>51</v>
      </c>
      <c r="L36" s="5">
        <v>84401</v>
      </c>
      <c r="M36" s="6">
        <v>42051</v>
      </c>
      <c r="N36" s="20">
        <f t="shared" si="1"/>
        <v>9.1999999999999998E-2</v>
      </c>
      <c r="O36" s="20">
        <v>0</v>
      </c>
      <c r="P36" s="20">
        <f>N36*10</f>
        <v>0.91999999999999993</v>
      </c>
      <c r="Q36" s="20">
        <f t="shared" si="12"/>
        <v>1.1040000000000001</v>
      </c>
      <c r="R36" s="20">
        <f t="shared" si="3"/>
        <v>1.1040000000000001</v>
      </c>
      <c r="S36" s="20">
        <f t="shared" si="4"/>
        <v>1.1040000000000001</v>
      </c>
      <c r="T36" s="20">
        <f t="shared" si="5"/>
        <v>1.1040000000000001</v>
      </c>
      <c r="U36" s="20">
        <f t="shared" si="6"/>
        <v>1.1040000000000001</v>
      </c>
      <c r="V36" s="20">
        <f t="shared" si="7"/>
        <v>0.45999999999999996</v>
      </c>
      <c r="W36" s="20">
        <f t="shared" si="8"/>
        <v>6.9</v>
      </c>
      <c r="AF36" s="6"/>
      <c r="AH36" s="6"/>
    </row>
    <row r="37" spans="1:34" s="5" customFormat="1" x14ac:dyDescent="0.25">
      <c r="A37" s="5" t="s">
        <v>353</v>
      </c>
      <c r="B37" s="5" t="s">
        <v>7</v>
      </c>
      <c r="C37" s="7"/>
      <c r="D37" s="7">
        <v>4800</v>
      </c>
      <c r="E37" s="7">
        <v>4800</v>
      </c>
      <c r="F37" s="7">
        <v>23112</v>
      </c>
      <c r="G37" s="5">
        <v>7.14</v>
      </c>
      <c r="H37" s="5">
        <v>6.13</v>
      </c>
      <c r="I37" s="9">
        <f t="shared" si="11"/>
        <v>4</v>
      </c>
      <c r="J37" s="5" t="s">
        <v>354</v>
      </c>
      <c r="K37" s="5" t="s">
        <v>21</v>
      </c>
      <c r="L37" s="5">
        <v>84074</v>
      </c>
      <c r="M37" s="6">
        <v>41900</v>
      </c>
      <c r="N37" s="20">
        <f t="shared" si="1"/>
        <v>9.1999999999999998E-2</v>
      </c>
      <c r="O37" s="20">
        <f>N37*3</f>
        <v>0.27600000000000002</v>
      </c>
      <c r="P37" s="20">
        <f>N37*12</f>
        <v>1.1040000000000001</v>
      </c>
      <c r="Q37" s="20">
        <f t="shared" si="12"/>
        <v>1.1040000000000001</v>
      </c>
      <c r="R37" s="20">
        <f t="shared" si="3"/>
        <v>1.1040000000000001</v>
      </c>
      <c r="S37" s="20">
        <f t="shared" si="4"/>
        <v>1.1040000000000001</v>
      </c>
      <c r="T37" s="20">
        <f t="shared" si="5"/>
        <v>1.1040000000000001</v>
      </c>
      <c r="U37" s="20">
        <f t="shared" si="6"/>
        <v>1.1040000000000001</v>
      </c>
      <c r="V37" s="20">
        <f t="shared" si="7"/>
        <v>0.45999999999999996</v>
      </c>
      <c r="W37" s="20">
        <f t="shared" si="8"/>
        <v>7.36</v>
      </c>
      <c r="AF37" s="6"/>
      <c r="AH37" s="6"/>
    </row>
    <row r="38" spans="1:34" s="5" customFormat="1" x14ac:dyDescent="0.25">
      <c r="A38" s="5" t="s">
        <v>293</v>
      </c>
      <c r="B38" s="5" t="s">
        <v>7</v>
      </c>
      <c r="C38" s="7"/>
      <c r="D38" s="7">
        <v>4800</v>
      </c>
      <c r="E38" s="7">
        <v>4800</v>
      </c>
      <c r="F38" s="7">
        <v>18064.349999999999</v>
      </c>
      <c r="G38" s="5">
        <v>5.3550000000000004</v>
      </c>
      <c r="H38" s="5">
        <v>4.6589999999999998</v>
      </c>
      <c r="I38" s="9">
        <f t="shared" si="11"/>
        <v>4</v>
      </c>
      <c r="J38" s="5" t="s">
        <v>294</v>
      </c>
      <c r="K38" s="5" t="s">
        <v>85</v>
      </c>
      <c r="L38" s="5">
        <v>84003</v>
      </c>
      <c r="M38" s="6">
        <v>41775</v>
      </c>
      <c r="N38" s="20">
        <f t="shared" si="1"/>
        <v>9.1999999999999998E-2</v>
      </c>
      <c r="O38" s="20">
        <f>N38*7</f>
        <v>0.64400000000000002</v>
      </c>
      <c r="P38" s="20">
        <f>N38*12</f>
        <v>1.1040000000000001</v>
      </c>
      <c r="Q38" s="20">
        <f t="shared" si="12"/>
        <v>1.1040000000000001</v>
      </c>
      <c r="R38" s="20">
        <f t="shared" si="3"/>
        <v>1.1040000000000001</v>
      </c>
      <c r="S38" s="20">
        <f t="shared" si="4"/>
        <v>1.1040000000000001</v>
      </c>
      <c r="T38" s="20">
        <f t="shared" si="5"/>
        <v>1.1040000000000001</v>
      </c>
      <c r="U38" s="20">
        <f t="shared" si="6"/>
        <v>1.1040000000000001</v>
      </c>
      <c r="V38" s="20">
        <f t="shared" si="7"/>
        <v>0.45999999999999996</v>
      </c>
      <c r="W38" s="20">
        <f t="shared" si="8"/>
        <v>7.7280000000000006</v>
      </c>
      <c r="AF38" s="6"/>
      <c r="AH38" s="6"/>
    </row>
    <row r="39" spans="1:34" s="5" customFormat="1" x14ac:dyDescent="0.25">
      <c r="A39" s="5" t="s">
        <v>587</v>
      </c>
      <c r="B39" s="5" t="s">
        <v>7</v>
      </c>
      <c r="C39" s="7"/>
      <c r="D39" s="7">
        <v>4800</v>
      </c>
      <c r="E39" s="7">
        <v>4800</v>
      </c>
      <c r="F39" s="7">
        <v>16648.07</v>
      </c>
      <c r="G39" s="5">
        <v>6.49</v>
      </c>
      <c r="H39" s="5">
        <v>5.9370000000000003</v>
      </c>
      <c r="I39" s="9">
        <f t="shared" si="11"/>
        <v>4</v>
      </c>
      <c r="J39" s="5" t="s">
        <v>38</v>
      </c>
      <c r="K39" s="5" t="s">
        <v>11</v>
      </c>
      <c r="L39" s="5">
        <v>84096</v>
      </c>
      <c r="M39" s="6">
        <v>42146</v>
      </c>
      <c r="N39" s="20">
        <f t="shared" si="1"/>
        <v>9.1999999999999998E-2</v>
      </c>
      <c r="O39" s="20">
        <v>0</v>
      </c>
      <c r="P39" s="20">
        <f>N39*7</f>
        <v>0.64400000000000002</v>
      </c>
      <c r="Q39" s="20">
        <f t="shared" si="12"/>
        <v>1.1040000000000001</v>
      </c>
      <c r="R39" s="20">
        <f t="shared" si="3"/>
        <v>1.1040000000000001</v>
      </c>
      <c r="S39" s="20">
        <f t="shared" si="4"/>
        <v>1.1040000000000001</v>
      </c>
      <c r="T39" s="20">
        <f t="shared" si="5"/>
        <v>1.1040000000000001</v>
      </c>
      <c r="U39" s="20">
        <f t="shared" si="6"/>
        <v>1.1040000000000001</v>
      </c>
      <c r="V39" s="20">
        <f t="shared" si="7"/>
        <v>0.45999999999999996</v>
      </c>
      <c r="W39" s="20">
        <f t="shared" si="8"/>
        <v>6.6240000000000006</v>
      </c>
      <c r="AF39" s="6"/>
      <c r="AH39" s="6"/>
    </row>
    <row r="40" spans="1:34" s="5" customFormat="1" x14ac:dyDescent="0.25">
      <c r="A40" s="5" t="s">
        <v>355</v>
      </c>
      <c r="B40" s="5" t="s">
        <v>7</v>
      </c>
      <c r="C40" s="7"/>
      <c r="D40" s="7">
        <v>3745.2</v>
      </c>
      <c r="E40" s="7">
        <v>3745.2</v>
      </c>
      <c r="F40" s="7">
        <v>15871.2</v>
      </c>
      <c r="G40" s="5">
        <v>4.08</v>
      </c>
      <c r="H40" s="5">
        <v>3.121</v>
      </c>
      <c r="I40" s="9">
        <f t="shared" si="11"/>
        <v>3.121</v>
      </c>
      <c r="J40" s="5" t="s">
        <v>13</v>
      </c>
      <c r="K40" s="5" t="s">
        <v>11</v>
      </c>
      <c r="L40" s="5">
        <v>84103</v>
      </c>
      <c r="M40" s="6">
        <v>41808</v>
      </c>
      <c r="N40" s="20">
        <f t="shared" si="1"/>
        <v>7.1783E-2</v>
      </c>
      <c r="O40" s="20">
        <f>N40*6</f>
        <v>0.43069800000000003</v>
      </c>
      <c r="P40" s="20">
        <f>N40*12</f>
        <v>0.86139600000000005</v>
      </c>
      <c r="Q40" s="20">
        <f t="shared" si="12"/>
        <v>0.86139600000000005</v>
      </c>
      <c r="R40" s="20">
        <f t="shared" si="3"/>
        <v>0.86139600000000005</v>
      </c>
      <c r="S40" s="20">
        <f t="shared" si="4"/>
        <v>0.86139600000000005</v>
      </c>
      <c r="T40" s="20">
        <f t="shared" si="5"/>
        <v>0.86139600000000005</v>
      </c>
      <c r="U40" s="20">
        <f t="shared" si="6"/>
        <v>0.86139600000000005</v>
      </c>
      <c r="V40" s="20">
        <f t="shared" si="7"/>
        <v>0.35891499999999998</v>
      </c>
      <c r="W40" s="20">
        <f t="shared" si="8"/>
        <v>5.9579890000000004</v>
      </c>
      <c r="AF40" s="6"/>
      <c r="AH40" s="6"/>
    </row>
    <row r="41" spans="1:34" s="5" customFormat="1" x14ac:dyDescent="0.25">
      <c r="A41" s="5" t="s">
        <v>356</v>
      </c>
      <c r="B41" s="5" t="s">
        <v>7</v>
      </c>
      <c r="C41" s="7"/>
      <c r="D41" s="7">
        <v>4800</v>
      </c>
      <c r="E41" s="7">
        <v>4800</v>
      </c>
      <c r="F41" s="7">
        <v>17442</v>
      </c>
      <c r="G41" s="5">
        <v>5.0999999999999996</v>
      </c>
      <c r="H41" s="5">
        <v>4.3319999999999999</v>
      </c>
      <c r="I41" s="9">
        <f t="shared" si="11"/>
        <v>4</v>
      </c>
      <c r="J41" s="5" t="s">
        <v>357</v>
      </c>
      <c r="K41" s="5" t="s">
        <v>66</v>
      </c>
      <c r="L41" s="5">
        <v>84087</v>
      </c>
      <c r="M41" s="6">
        <v>41802</v>
      </c>
      <c r="N41" s="20">
        <f t="shared" si="1"/>
        <v>9.1999999999999998E-2</v>
      </c>
      <c r="O41" s="20">
        <f>N41*6</f>
        <v>0.55200000000000005</v>
      </c>
      <c r="P41" s="20">
        <f>N41*12</f>
        <v>1.1040000000000001</v>
      </c>
      <c r="Q41" s="20">
        <f t="shared" si="12"/>
        <v>1.1040000000000001</v>
      </c>
      <c r="R41" s="20">
        <f t="shared" si="3"/>
        <v>1.1040000000000001</v>
      </c>
      <c r="S41" s="20">
        <f t="shared" si="4"/>
        <v>1.1040000000000001</v>
      </c>
      <c r="T41" s="20">
        <f t="shared" si="5"/>
        <v>1.1040000000000001</v>
      </c>
      <c r="U41" s="20">
        <f t="shared" si="6"/>
        <v>1.1040000000000001</v>
      </c>
      <c r="V41" s="20">
        <f t="shared" si="7"/>
        <v>0.45999999999999996</v>
      </c>
      <c r="W41" s="20">
        <f t="shared" si="8"/>
        <v>7.6360000000000001</v>
      </c>
      <c r="AF41" s="6"/>
      <c r="AH41" s="6"/>
    </row>
    <row r="42" spans="1:34" s="5" customFormat="1" x14ac:dyDescent="0.25">
      <c r="A42" s="5" t="s">
        <v>295</v>
      </c>
      <c r="B42" s="5" t="s">
        <v>7</v>
      </c>
      <c r="C42" s="7"/>
      <c r="D42" s="7">
        <v>3890.4</v>
      </c>
      <c r="E42" s="7">
        <v>3890.4</v>
      </c>
      <c r="F42" s="7">
        <v>24750</v>
      </c>
      <c r="G42" s="5">
        <v>3.9750000000000001</v>
      </c>
      <c r="H42" s="5">
        <v>3.242</v>
      </c>
      <c r="I42" s="9">
        <f t="shared" si="11"/>
        <v>3.242</v>
      </c>
      <c r="J42" s="5" t="s">
        <v>126</v>
      </c>
      <c r="K42" s="5" t="s">
        <v>11</v>
      </c>
      <c r="L42" s="5">
        <v>84020</v>
      </c>
      <c r="M42" s="6">
        <v>41777</v>
      </c>
      <c r="N42" s="20">
        <f t="shared" si="1"/>
        <v>7.4565999999999993E-2</v>
      </c>
      <c r="O42" s="20">
        <f>N42*7</f>
        <v>0.52196199999999993</v>
      </c>
      <c r="P42" s="20">
        <f>N42*12</f>
        <v>0.89479199999999992</v>
      </c>
      <c r="Q42" s="20">
        <f t="shared" si="12"/>
        <v>0.89479199999999992</v>
      </c>
      <c r="R42" s="20">
        <f t="shared" si="3"/>
        <v>0.89479199999999992</v>
      </c>
      <c r="S42" s="20">
        <f t="shared" si="4"/>
        <v>0.89479199999999992</v>
      </c>
      <c r="T42" s="20">
        <f t="shared" si="5"/>
        <v>0.89479199999999992</v>
      </c>
      <c r="U42" s="20">
        <f t="shared" si="6"/>
        <v>0.89479199999999992</v>
      </c>
      <c r="V42" s="20">
        <f t="shared" si="7"/>
        <v>0.37282999999999999</v>
      </c>
      <c r="W42" s="20">
        <f t="shared" si="8"/>
        <v>6.2635439999999996</v>
      </c>
      <c r="AF42" s="6"/>
      <c r="AH42" s="6"/>
    </row>
    <row r="43" spans="1:34" s="5" customFormat="1" x14ac:dyDescent="0.25">
      <c r="A43" s="5" t="s">
        <v>468</v>
      </c>
      <c r="B43" s="5" t="s">
        <v>7</v>
      </c>
      <c r="C43" s="7"/>
      <c r="D43" s="7">
        <v>2685.6</v>
      </c>
      <c r="E43" s="7">
        <v>2685.6</v>
      </c>
      <c r="F43" s="7">
        <v>16750</v>
      </c>
      <c r="G43" s="5">
        <v>2.75</v>
      </c>
      <c r="H43" s="5">
        <v>2.238</v>
      </c>
      <c r="I43" s="9">
        <f t="shared" si="11"/>
        <v>2.238</v>
      </c>
      <c r="J43" s="5" t="s">
        <v>30</v>
      </c>
      <c r="K43" s="5" t="s">
        <v>31</v>
      </c>
      <c r="L43" s="5">
        <v>84060</v>
      </c>
      <c r="M43" s="6">
        <v>42051</v>
      </c>
      <c r="N43" s="20">
        <f t="shared" si="1"/>
        <v>5.1473999999999999E-2</v>
      </c>
      <c r="O43" s="20">
        <v>0</v>
      </c>
      <c r="P43" s="20">
        <f>N43*10</f>
        <v>0.51473999999999998</v>
      </c>
      <c r="Q43" s="20">
        <f t="shared" si="12"/>
        <v>0.61768800000000001</v>
      </c>
      <c r="R43" s="20">
        <f t="shared" si="3"/>
        <v>0.61768800000000001</v>
      </c>
      <c r="S43" s="20">
        <f t="shared" si="4"/>
        <v>0.61768800000000001</v>
      </c>
      <c r="T43" s="20">
        <f t="shared" si="5"/>
        <v>0.61768800000000001</v>
      </c>
      <c r="U43" s="20">
        <f t="shared" si="6"/>
        <v>0.61768800000000001</v>
      </c>
      <c r="V43" s="20">
        <f t="shared" si="7"/>
        <v>0.25736999999999999</v>
      </c>
      <c r="W43" s="20">
        <f t="shared" si="8"/>
        <v>3.8605499999999999</v>
      </c>
      <c r="AF43" s="6"/>
      <c r="AH43" s="6"/>
    </row>
    <row r="44" spans="1:34" s="5" customFormat="1" x14ac:dyDescent="0.25">
      <c r="A44" s="5" t="s">
        <v>358</v>
      </c>
      <c r="B44" s="5" t="s">
        <v>7</v>
      </c>
      <c r="C44" s="7"/>
      <c r="D44" s="7">
        <v>3902.4</v>
      </c>
      <c r="E44" s="7">
        <v>3902.4</v>
      </c>
      <c r="F44" s="7">
        <v>18101.62</v>
      </c>
      <c r="G44" s="5">
        <v>4.32</v>
      </c>
      <c r="H44" s="5">
        <v>3.2519999999999998</v>
      </c>
      <c r="I44" s="9">
        <f t="shared" si="11"/>
        <v>3.2519999999999998</v>
      </c>
      <c r="J44" s="5" t="s">
        <v>50</v>
      </c>
      <c r="K44" s="5" t="s">
        <v>51</v>
      </c>
      <c r="L44" s="5">
        <v>84404</v>
      </c>
      <c r="M44" s="6">
        <v>41828</v>
      </c>
      <c r="N44" s="20">
        <f t="shared" si="1"/>
        <v>7.4795999999999987E-2</v>
      </c>
      <c r="O44" s="20">
        <f>N44*5</f>
        <v>0.37397999999999992</v>
      </c>
      <c r="P44" s="20">
        <f>N44*12</f>
        <v>0.89755199999999991</v>
      </c>
      <c r="Q44" s="20">
        <f t="shared" si="12"/>
        <v>0.89755199999999991</v>
      </c>
      <c r="R44" s="20">
        <f t="shared" si="3"/>
        <v>0.89755199999999991</v>
      </c>
      <c r="S44" s="20">
        <f t="shared" si="4"/>
        <v>0.89755199999999991</v>
      </c>
      <c r="T44" s="20">
        <f t="shared" si="5"/>
        <v>0.89755199999999991</v>
      </c>
      <c r="U44" s="20">
        <f t="shared" si="6"/>
        <v>0.89755199999999991</v>
      </c>
      <c r="V44" s="20">
        <f t="shared" si="7"/>
        <v>0.37397999999999992</v>
      </c>
      <c r="W44" s="20">
        <f t="shared" si="8"/>
        <v>6.1332719999999998</v>
      </c>
      <c r="AF44" s="6"/>
      <c r="AH44" s="6"/>
    </row>
    <row r="45" spans="1:34" s="5" customFormat="1" x14ac:dyDescent="0.25">
      <c r="A45" s="5" t="s">
        <v>359</v>
      </c>
      <c r="B45" s="5" t="s">
        <v>7</v>
      </c>
      <c r="C45" s="7"/>
      <c r="D45" s="7">
        <v>2709.6</v>
      </c>
      <c r="E45" s="7">
        <v>2709.6</v>
      </c>
      <c r="F45" s="7">
        <v>15750</v>
      </c>
      <c r="G45" s="5">
        <v>4.24</v>
      </c>
      <c r="H45" s="5">
        <v>3.2919999999999998</v>
      </c>
      <c r="I45" s="9">
        <f t="shared" si="11"/>
        <v>2.258</v>
      </c>
      <c r="J45" s="5" t="s">
        <v>13</v>
      </c>
      <c r="K45" s="5" t="s">
        <v>11</v>
      </c>
      <c r="L45" s="5">
        <v>84105</v>
      </c>
      <c r="M45" s="6">
        <v>41850</v>
      </c>
      <c r="N45" s="20">
        <f t="shared" si="1"/>
        <v>5.1934000000000001E-2</v>
      </c>
      <c r="O45" s="20">
        <f>N45*5</f>
        <v>0.25967000000000001</v>
      </c>
      <c r="P45" s="20">
        <f>N45*12</f>
        <v>0.62320799999999998</v>
      </c>
      <c r="Q45" s="20">
        <f t="shared" si="12"/>
        <v>0.62320799999999998</v>
      </c>
      <c r="R45" s="20">
        <f t="shared" si="3"/>
        <v>0.62320799999999998</v>
      </c>
      <c r="S45" s="20">
        <f t="shared" si="4"/>
        <v>0.62320799999999998</v>
      </c>
      <c r="T45" s="20">
        <f t="shared" si="5"/>
        <v>0.62320799999999998</v>
      </c>
      <c r="U45" s="20">
        <f t="shared" si="6"/>
        <v>0.62320799999999998</v>
      </c>
      <c r="V45" s="20">
        <f t="shared" si="7"/>
        <v>0.25967000000000001</v>
      </c>
      <c r="W45" s="20">
        <f t="shared" si="8"/>
        <v>4.2585879999999996</v>
      </c>
      <c r="AF45" s="6"/>
      <c r="AH45" s="6"/>
    </row>
    <row r="46" spans="1:34" s="5" customFormat="1" x14ac:dyDescent="0.25">
      <c r="A46" s="5" t="s">
        <v>360</v>
      </c>
      <c r="B46" s="5" t="s">
        <v>7</v>
      </c>
      <c r="C46" s="7"/>
      <c r="D46" s="7">
        <v>3888</v>
      </c>
      <c r="E46" s="7">
        <v>3888</v>
      </c>
      <c r="F46" s="7">
        <v>14649</v>
      </c>
      <c r="G46" s="5">
        <v>3.8250000000000002</v>
      </c>
      <c r="H46" s="5">
        <v>3.24</v>
      </c>
      <c r="I46" s="9">
        <f t="shared" si="11"/>
        <v>3.24</v>
      </c>
      <c r="J46" s="5" t="s">
        <v>171</v>
      </c>
      <c r="K46" s="5" t="s">
        <v>66</v>
      </c>
      <c r="L46" s="5">
        <v>84041</v>
      </c>
      <c r="M46" s="6">
        <v>41901</v>
      </c>
      <c r="N46" s="20">
        <f t="shared" si="1"/>
        <v>7.4520000000000003E-2</v>
      </c>
      <c r="O46" s="20">
        <f>N46*3</f>
        <v>0.22356000000000001</v>
      </c>
      <c r="P46" s="20">
        <f>N46*12</f>
        <v>0.89424000000000003</v>
      </c>
      <c r="Q46" s="20">
        <f t="shared" si="12"/>
        <v>0.89424000000000003</v>
      </c>
      <c r="R46" s="20">
        <f t="shared" si="3"/>
        <v>0.89424000000000003</v>
      </c>
      <c r="S46" s="20">
        <f t="shared" si="4"/>
        <v>0.89424000000000003</v>
      </c>
      <c r="T46" s="20">
        <f t="shared" si="5"/>
        <v>0.89424000000000003</v>
      </c>
      <c r="U46" s="20">
        <f t="shared" si="6"/>
        <v>0.89424000000000003</v>
      </c>
      <c r="V46" s="20">
        <f t="shared" si="7"/>
        <v>0.37260000000000004</v>
      </c>
      <c r="W46" s="20">
        <f t="shared" si="8"/>
        <v>5.9616000000000007</v>
      </c>
      <c r="AF46" s="6"/>
      <c r="AH46" s="6"/>
    </row>
    <row r="47" spans="1:34" s="5" customFormat="1" x14ac:dyDescent="0.25">
      <c r="A47" s="5" t="s">
        <v>469</v>
      </c>
      <c r="B47" s="5" t="s">
        <v>7</v>
      </c>
      <c r="C47" s="7"/>
      <c r="D47" s="7">
        <v>4800</v>
      </c>
      <c r="E47" s="7">
        <v>4800</v>
      </c>
      <c r="F47" s="7">
        <v>15257.67</v>
      </c>
      <c r="G47" s="5">
        <v>9.18</v>
      </c>
      <c r="H47" s="5">
        <v>7.9169999999999998</v>
      </c>
      <c r="I47" s="9">
        <f t="shared" si="11"/>
        <v>4</v>
      </c>
      <c r="J47" s="5" t="s">
        <v>470</v>
      </c>
      <c r="K47" s="5" t="s">
        <v>363</v>
      </c>
      <c r="L47" s="5">
        <v>84306</v>
      </c>
      <c r="M47" s="6">
        <v>42069</v>
      </c>
      <c r="N47" s="20">
        <f t="shared" si="1"/>
        <v>9.1999999999999998E-2</v>
      </c>
      <c r="O47" s="20">
        <v>0</v>
      </c>
      <c r="P47" s="20">
        <f>N47*9</f>
        <v>0.82799999999999996</v>
      </c>
      <c r="Q47" s="20">
        <f t="shared" si="12"/>
        <v>1.1040000000000001</v>
      </c>
      <c r="R47" s="20">
        <f t="shared" si="3"/>
        <v>1.1040000000000001</v>
      </c>
      <c r="S47" s="20">
        <f t="shared" si="4"/>
        <v>1.1040000000000001</v>
      </c>
      <c r="T47" s="20">
        <f t="shared" si="5"/>
        <v>1.1040000000000001</v>
      </c>
      <c r="U47" s="20">
        <f t="shared" si="6"/>
        <v>1.1040000000000001</v>
      </c>
      <c r="V47" s="20">
        <f t="shared" si="7"/>
        <v>0.45999999999999996</v>
      </c>
      <c r="W47" s="20">
        <f t="shared" si="8"/>
        <v>6.8080000000000007</v>
      </c>
      <c r="AF47" s="6"/>
      <c r="AH47" s="6"/>
    </row>
    <row r="48" spans="1:34" s="5" customFormat="1" x14ac:dyDescent="0.25">
      <c r="A48" s="5" t="s">
        <v>361</v>
      </c>
      <c r="B48" s="5" t="s">
        <v>7</v>
      </c>
      <c r="C48" s="7"/>
      <c r="D48" s="7">
        <v>4266</v>
      </c>
      <c r="E48" s="7">
        <v>4266</v>
      </c>
      <c r="F48" s="7">
        <v>17500</v>
      </c>
      <c r="G48" s="5">
        <v>5</v>
      </c>
      <c r="H48" s="5">
        <v>3.5550000000000002</v>
      </c>
      <c r="I48" s="9">
        <f t="shared" si="11"/>
        <v>3.5550000000000002</v>
      </c>
      <c r="J48" s="5" t="s">
        <v>362</v>
      </c>
      <c r="K48" s="5" t="s">
        <v>363</v>
      </c>
      <c r="L48" s="5">
        <v>84337</v>
      </c>
      <c r="M48" s="6">
        <v>41885</v>
      </c>
      <c r="N48" s="20">
        <f t="shared" si="1"/>
        <v>8.1765000000000004E-2</v>
      </c>
      <c r="O48" s="20">
        <f>N48*3</f>
        <v>0.24529500000000001</v>
      </c>
      <c r="P48" s="20">
        <f>N48*12</f>
        <v>0.98118000000000005</v>
      </c>
      <c r="Q48" s="20">
        <f t="shared" si="12"/>
        <v>0.98118000000000005</v>
      </c>
      <c r="R48" s="20">
        <f t="shared" si="3"/>
        <v>0.98118000000000005</v>
      </c>
      <c r="S48" s="20">
        <f t="shared" si="4"/>
        <v>0.98118000000000005</v>
      </c>
      <c r="T48" s="20">
        <f t="shared" si="5"/>
        <v>0.98118000000000005</v>
      </c>
      <c r="U48" s="20">
        <f t="shared" si="6"/>
        <v>0.98118000000000005</v>
      </c>
      <c r="V48" s="20">
        <f t="shared" si="7"/>
        <v>0.40882499999999999</v>
      </c>
      <c r="W48" s="20">
        <f t="shared" si="8"/>
        <v>6.5412000000000008</v>
      </c>
      <c r="AF48" s="6"/>
      <c r="AH48" s="6"/>
    </row>
    <row r="49" spans="1:36" s="5" customFormat="1" x14ac:dyDescent="0.25">
      <c r="A49" s="5" t="s">
        <v>471</v>
      </c>
      <c r="B49" s="5" t="s">
        <v>7</v>
      </c>
      <c r="C49" s="7"/>
      <c r="D49" s="7">
        <v>4555.2</v>
      </c>
      <c r="E49" s="7">
        <v>4555.2</v>
      </c>
      <c r="F49" s="7">
        <v>19688</v>
      </c>
      <c r="G49" s="5">
        <v>4.68</v>
      </c>
      <c r="H49" s="5">
        <v>3.7959999999999998</v>
      </c>
      <c r="I49" s="9">
        <f t="shared" si="11"/>
        <v>3.7959999999999998</v>
      </c>
      <c r="J49" s="5" t="s">
        <v>175</v>
      </c>
      <c r="K49" s="5" t="s">
        <v>11</v>
      </c>
      <c r="L49" s="5">
        <v>84121</v>
      </c>
      <c r="M49" s="6">
        <v>41999</v>
      </c>
      <c r="N49" s="20">
        <f t="shared" si="1"/>
        <v>8.7307999999999997E-2</v>
      </c>
      <c r="O49" s="20">
        <v>0</v>
      </c>
      <c r="P49" s="20">
        <f>N49*12</f>
        <v>1.047696</v>
      </c>
      <c r="Q49" s="20">
        <f t="shared" si="12"/>
        <v>1.047696</v>
      </c>
      <c r="R49" s="20">
        <f t="shared" si="3"/>
        <v>1.047696</v>
      </c>
      <c r="S49" s="20">
        <f t="shared" si="4"/>
        <v>1.047696</v>
      </c>
      <c r="T49" s="20">
        <f t="shared" si="5"/>
        <v>1.047696</v>
      </c>
      <c r="U49" s="20">
        <f t="shared" si="6"/>
        <v>1.047696</v>
      </c>
      <c r="V49" s="20">
        <f t="shared" si="7"/>
        <v>0.43653999999999998</v>
      </c>
      <c r="W49" s="20">
        <f t="shared" si="8"/>
        <v>6.7227160000000001</v>
      </c>
      <c r="AF49" s="6"/>
      <c r="AH49" s="6"/>
    </row>
    <row r="50" spans="1:36" s="5" customFormat="1" x14ac:dyDescent="0.25">
      <c r="A50" s="5" t="s">
        <v>472</v>
      </c>
      <c r="B50" s="5" t="s">
        <v>7</v>
      </c>
      <c r="C50" s="7"/>
      <c r="D50" s="7">
        <v>4800</v>
      </c>
      <c r="E50" s="7">
        <v>4800</v>
      </c>
      <c r="F50" s="7">
        <v>22402</v>
      </c>
      <c r="G50" s="5">
        <v>12.6</v>
      </c>
      <c r="H50" s="5">
        <v>9.8490000000000002</v>
      </c>
      <c r="I50" s="9">
        <f t="shared" si="11"/>
        <v>4</v>
      </c>
      <c r="J50" s="5" t="s">
        <v>473</v>
      </c>
      <c r="K50" s="5" t="s">
        <v>51</v>
      </c>
      <c r="L50" s="5">
        <v>84404</v>
      </c>
      <c r="M50" s="6">
        <v>41936</v>
      </c>
      <c r="N50" s="20">
        <f t="shared" si="1"/>
        <v>9.1999999999999998E-2</v>
      </c>
      <c r="O50" s="20">
        <f>N50*2</f>
        <v>0.184</v>
      </c>
      <c r="P50" s="20">
        <f>N50*12</f>
        <v>1.1040000000000001</v>
      </c>
      <c r="Q50" s="20">
        <f t="shared" si="12"/>
        <v>1.1040000000000001</v>
      </c>
      <c r="R50" s="20">
        <f t="shared" si="3"/>
        <v>1.1040000000000001</v>
      </c>
      <c r="S50" s="20">
        <f t="shared" si="4"/>
        <v>1.1040000000000001</v>
      </c>
      <c r="T50" s="20">
        <f t="shared" si="5"/>
        <v>1.1040000000000001</v>
      </c>
      <c r="U50" s="20">
        <f t="shared" si="6"/>
        <v>1.1040000000000001</v>
      </c>
      <c r="V50" s="20">
        <f t="shared" si="7"/>
        <v>0.45999999999999996</v>
      </c>
      <c r="W50" s="20">
        <f t="shared" si="8"/>
        <v>7.2680000000000007</v>
      </c>
      <c r="AF50" s="6"/>
      <c r="AH50" s="6"/>
    </row>
    <row r="51" spans="1:36" s="5" customFormat="1" x14ac:dyDescent="0.25">
      <c r="A51" s="5" t="s">
        <v>296</v>
      </c>
      <c r="B51" s="5" t="s">
        <v>7</v>
      </c>
      <c r="C51" s="7"/>
      <c r="D51" s="7">
        <v>3634.8</v>
      </c>
      <c r="E51" s="7">
        <v>3634.8</v>
      </c>
      <c r="F51" s="7">
        <v>11126</v>
      </c>
      <c r="G51" s="5">
        <v>3.54</v>
      </c>
      <c r="H51" s="5">
        <v>3.0870000000000002</v>
      </c>
      <c r="I51" s="9">
        <f t="shared" si="11"/>
        <v>3.0290000000000004</v>
      </c>
      <c r="J51" s="5" t="s">
        <v>171</v>
      </c>
      <c r="K51" s="5" t="s">
        <v>66</v>
      </c>
      <c r="L51" s="5">
        <v>84040</v>
      </c>
      <c r="M51" s="6">
        <v>42493</v>
      </c>
      <c r="N51" s="20">
        <f t="shared" si="1"/>
        <v>6.9667000000000007E-2</v>
      </c>
      <c r="O51" s="20">
        <v>0</v>
      </c>
      <c r="P51" s="20">
        <v>0</v>
      </c>
      <c r="Q51" s="20">
        <f>N51*7</f>
        <v>0.48766900000000002</v>
      </c>
      <c r="R51" s="20">
        <f t="shared" si="3"/>
        <v>0.83600400000000008</v>
      </c>
      <c r="S51" s="20">
        <f t="shared" si="4"/>
        <v>0.83600400000000008</v>
      </c>
      <c r="T51" s="20">
        <f t="shared" si="5"/>
        <v>0.83600400000000008</v>
      </c>
      <c r="U51" s="20">
        <f t="shared" si="6"/>
        <v>0.83600400000000008</v>
      </c>
      <c r="V51" s="20">
        <f t="shared" si="7"/>
        <v>0.34833500000000006</v>
      </c>
      <c r="W51" s="20">
        <f t="shared" si="8"/>
        <v>4.1800200000000007</v>
      </c>
      <c r="AF51" s="6"/>
      <c r="AH51" s="6"/>
      <c r="AJ51" s="6"/>
    </row>
    <row r="52" spans="1:36" s="5" customFormat="1" x14ac:dyDescent="0.25">
      <c r="A52" s="5" t="s">
        <v>364</v>
      </c>
      <c r="B52" s="5" t="s">
        <v>7</v>
      </c>
      <c r="C52" s="7"/>
      <c r="D52" s="7">
        <v>4800</v>
      </c>
      <c r="E52" s="7">
        <v>4800</v>
      </c>
      <c r="F52" s="7">
        <v>24671</v>
      </c>
      <c r="G52" s="5">
        <v>7.4249999999999998</v>
      </c>
      <c r="H52" s="5">
        <v>5.8019999999999996</v>
      </c>
      <c r="I52" s="9">
        <f t="shared" si="11"/>
        <v>4</v>
      </c>
      <c r="J52" s="5" t="s">
        <v>206</v>
      </c>
      <c r="K52" s="5" t="s">
        <v>51</v>
      </c>
      <c r="L52" s="5">
        <v>84405</v>
      </c>
      <c r="M52" s="6">
        <v>41914</v>
      </c>
      <c r="N52" s="20">
        <f t="shared" si="1"/>
        <v>9.1999999999999998E-2</v>
      </c>
      <c r="O52" s="20">
        <f>N52*2</f>
        <v>0.184</v>
      </c>
      <c r="P52" s="20">
        <f>N52*12</f>
        <v>1.1040000000000001</v>
      </c>
      <c r="Q52" s="20">
        <f t="shared" ref="Q52:Q83" si="13">N52*12</f>
        <v>1.1040000000000001</v>
      </c>
      <c r="R52" s="20">
        <f t="shared" si="3"/>
        <v>1.1040000000000001</v>
      </c>
      <c r="S52" s="20">
        <f t="shared" si="4"/>
        <v>1.1040000000000001</v>
      </c>
      <c r="T52" s="20">
        <f t="shared" si="5"/>
        <v>1.1040000000000001</v>
      </c>
      <c r="U52" s="20">
        <f t="shared" si="6"/>
        <v>1.1040000000000001</v>
      </c>
      <c r="V52" s="20">
        <f t="shared" si="7"/>
        <v>0.45999999999999996</v>
      </c>
      <c r="W52" s="20">
        <f t="shared" si="8"/>
        <v>7.2680000000000007</v>
      </c>
      <c r="AF52" s="6"/>
      <c r="AH52" s="6"/>
    </row>
    <row r="53" spans="1:36" s="5" customFormat="1" x14ac:dyDescent="0.25">
      <c r="A53" s="5" t="s">
        <v>365</v>
      </c>
      <c r="B53" s="5" t="s">
        <v>7</v>
      </c>
      <c r="C53" s="7"/>
      <c r="D53" s="7">
        <v>4800</v>
      </c>
      <c r="E53" s="7">
        <v>4800</v>
      </c>
      <c r="F53" s="7">
        <v>28228.5</v>
      </c>
      <c r="G53" s="5">
        <v>7.65</v>
      </c>
      <c r="H53" s="5">
        <v>6.0659999999999998</v>
      </c>
      <c r="I53" s="9">
        <f t="shared" si="11"/>
        <v>4</v>
      </c>
      <c r="J53" s="5" t="s">
        <v>13</v>
      </c>
      <c r="K53" s="5" t="s">
        <v>11</v>
      </c>
      <c r="L53" s="5">
        <v>84103</v>
      </c>
      <c r="M53" s="6">
        <v>41850</v>
      </c>
      <c r="N53" s="20">
        <f t="shared" si="1"/>
        <v>9.1999999999999998E-2</v>
      </c>
      <c r="O53" s="20">
        <f>N53*5</f>
        <v>0.45999999999999996</v>
      </c>
      <c r="P53" s="20">
        <f>N53*12</f>
        <v>1.1040000000000001</v>
      </c>
      <c r="Q53" s="20">
        <f t="shared" si="13"/>
        <v>1.1040000000000001</v>
      </c>
      <c r="R53" s="20">
        <f t="shared" si="3"/>
        <v>1.1040000000000001</v>
      </c>
      <c r="S53" s="20">
        <f t="shared" si="4"/>
        <v>1.1040000000000001</v>
      </c>
      <c r="T53" s="20">
        <f t="shared" si="5"/>
        <v>1.1040000000000001</v>
      </c>
      <c r="U53" s="20">
        <f t="shared" si="6"/>
        <v>1.1040000000000001</v>
      </c>
      <c r="V53" s="20">
        <f t="shared" si="7"/>
        <v>0.45999999999999996</v>
      </c>
      <c r="W53" s="20">
        <f t="shared" si="8"/>
        <v>7.5440000000000005</v>
      </c>
      <c r="AF53" s="6"/>
      <c r="AH53" s="6"/>
    </row>
    <row r="54" spans="1:36" s="5" customFormat="1" x14ac:dyDescent="0.25">
      <c r="A54" s="5" t="s">
        <v>463</v>
      </c>
      <c r="B54" s="5" t="s">
        <v>7</v>
      </c>
      <c r="C54" s="7"/>
      <c r="D54" s="7">
        <v>4800</v>
      </c>
      <c r="E54" s="7">
        <v>4800</v>
      </c>
      <c r="F54" s="7">
        <v>39429.730000000003</v>
      </c>
      <c r="G54" s="5">
        <v>6.6</v>
      </c>
      <c r="H54" s="5">
        <v>8.016</v>
      </c>
      <c r="I54" s="9">
        <f t="shared" si="11"/>
        <v>4</v>
      </c>
      <c r="J54" s="5" t="s">
        <v>105</v>
      </c>
      <c r="K54" s="5" t="s">
        <v>51</v>
      </c>
      <c r="L54" s="5">
        <v>84317</v>
      </c>
      <c r="M54" s="6">
        <v>42069</v>
      </c>
      <c r="N54" s="20">
        <f t="shared" si="1"/>
        <v>9.1999999999999998E-2</v>
      </c>
      <c r="O54" s="20">
        <v>0</v>
      </c>
      <c r="P54" s="20">
        <f>N54*9</f>
        <v>0.82799999999999996</v>
      </c>
      <c r="Q54" s="20">
        <f t="shared" si="13"/>
        <v>1.1040000000000001</v>
      </c>
      <c r="R54" s="20">
        <f t="shared" si="3"/>
        <v>1.1040000000000001</v>
      </c>
      <c r="S54" s="20">
        <f t="shared" si="4"/>
        <v>1.1040000000000001</v>
      </c>
      <c r="T54" s="20">
        <f t="shared" si="5"/>
        <v>1.1040000000000001</v>
      </c>
      <c r="U54" s="20">
        <f t="shared" si="6"/>
        <v>1.1040000000000001</v>
      </c>
      <c r="V54" s="20">
        <f t="shared" si="7"/>
        <v>0.45999999999999996</v>
      </c>
      <c r="W54" s="20">
        <f t="shared" si="8"/>
        <v>6.8080000000000007</v>
      </c>
      <c r="AF54" s="6"/>
      <c r="AH54" s="6"/>
    </row>
    <row r="55" spans="1:36" s="5" customFormat="1" x14ac:dyDescent="0.25">
      <c r="A55" s="5" t="s">
        <v>368</v>
      </c>
      <c r="B55" s="5" t="s">
        <v>7</v>
      </c>
      <c r="C55" s="7"/>
      <c r="D55" s="7">
        <v>1930.8</v>
      </c>
      <c r="E55" s="7">
        <v>1930.8</v>
      </c>
      <c r="F55" s="7">
        <v>7411</v>
      </c>
      <c r="G55" s="5">
        <v>1.925</v>
      </c>
      <c r="H55" s="5">
        <v>1.609</v>
      </c>
      <c r="I55" s="9">
        <f t="shared" si="11"/>
        <v>1.609</v>
      </c>
      <c r="J55" s="5" t="s">
        <v>341</v>
      </c>
      <c r="K55" s="5" t="s">
        <v>31</v>
      </c>
      <c r="L55" s="5">
        <v>84060</v>
      </c>
      <c r="M55" s="6">
        <v>41887</v>
      </c>
      <c r="N55" s="20">
        <f t="shared" si="1"/>
        <v>3.7006999999999998E-2</v>
      </c>
      <c r="O55" s="20">
        <f>N55*3</f>
        <v>0.11102099999999999</v>
      </c>
      <c r="P55" s="20">
        <f>N55*12</f>
        <v>0.44408399999999998</v>
      </c>
      <c r="Q55" s="20">
        <f t="shared" si="13"/>
        <v>0.44408399999999998</v>
      </c>
      <c r="R55" s="20">
        <f t="shared" si="3"/>
        <v>0.44408399999999998</v>
      </c>
      <c r="S55" s="20">
        <f t="shared" si="4"/>
        <v>0.44408399999999998</v>
      </c>
      <c r="T55" s="20">
        <f t="shared" si="5"/>
        <v>0.44408399999999998</v>
      </c>
      <c r="U55" s="20">
        <f t="shared" si="6"/>
        <v>0.44408399999999998</v>
      </c>
      <c r="V55" s="20">
        <f t="shared" si="7"/>
        <v>0.18503500000000001</v>
      </c>
      <c r="W55" s="20">
        <f t="shared" si="8"/>
        <v>2.9605600000000001</v>
      </c>
      <c r="AF55" s="6"/>
      <c r="AH55" s="6"/>
    </row>
    <row r="56" spans="1:36" s="5" customFormat="1" x14ac:dyDescent="0.25">
      <c r="A56" s="5" t="s">
        <v>369</v>
      </c>
      <c r="B56" s="5" t="s">
        <v>7</v>
      </c>
      <c r="C56" s="7"/>
      <c r="D56" s="7">
        <v>4213.2</v>
      </c>
      <c r="E56" s="7">
        <v>4213.2</v>
      </c>
      <c r="F56" s="7">
        <v>11853.02</v>
      </c>
      <c r="G56" s="5">
        <v>4.08</v>
      </c>
      <c r="H56" s="5">
        <v>3.5110000000000001</v>
      </c>
      <c r="I56" s="9">
        <f t="shared" si="11"/>
        <v>3.5110000000000001</v>
      </c>
      <c r="J56" s="5" t="s">
        <v>370</v>
      </c>
      <c r="K56" s="5" t="s">
        <v>72</v>
      </c>
      <c r="L56" s="5">
        <v>84763</v>
      </c>
      <c r="M56" s="6">
        <v>41900</v>
      </c>
      <c r="N56" s="20">
        <f t="shared" si="1"/>
        <v>8.0753000000000005E-2</v>
      </c>
      <c r="O56" s="20">
        <f>N56*3</f>
        <v>0.242259</v>
      </c>
      <c r="P56" s="20">
        <f>N56*12</f>
        <v>0.96903600000000001</v>
      </c>
      <c r="Q56" s="20">
        <f t="shared" si="13"/>
        <v>0.96903600000000001</v>
      </c>
      <c r="R56" s="20">
        <f t="shared" si="3"/>
        <v>0.96903600000000001</v>
      </c>
      <c r="S56" s="20">
        <f t="shared" si="4"/>
        <v>0.96903600000000001</v>
      </c>
      <c r="T56" s="20">
        <f t="shared" si="5"/>
        <v>0.96903600000000001</v>
      </c>
      <c r="U56" s="20">
        <f t="shared" si="6"/>
        <v>0.96903600000000001</v>
      </c>
      <c r="V56" s="20">
        <f t="shared" si="7"/>
        <v>0.40376500000000004</v>
      </c>
      <c r="W56" s="20">
        <f t="shared" si="8"/>
        <v>6.4602399999999998</v>
      </c>
      <c r="AF56" s="6"/>
      <c r="AH56" s="6"/>
    </row>
    <row r="57" spans="1:36" s="5" customFormat="1" x14ac:dyDescent="0.25">
      <c r="A57" s="5" t="s">
        <v>475</v>
      </c>
      <c r="B57" s="5" t="s">
        <v>7</v>
      </c>
      <c r="C57" s="7"/>
      <c r="D57" s="7">
        <v>4800</v>
      </c>
      <c r="E57" s="7">
        <v>4800</v>
      </c>
      <c r="F57" s="7">
        <v>21778</v>
      </c>
      <c r="G57" s="5">
        <v>4.95</v>
      </c>
      <c r="H57" s="5">
        <v>4.1849999999999996</v>
      </c>
      <c r="I57" s="9">
        <f t="shared" si="11"/>
        <v>4</v>
      </c>
      <c r="J57" s="5" t="s">
        <v>476</v>
      </c>
      <c r="K57" s="5" t="s">
        <v>11</v>
      </c>
      <c r="L57" s="5">
        <v>84104</v>
      </c>
      <c r="M57" s="6">
        <v>42069</v>
      </c>
      <c r="N57" s="20">
        <f t="shared" si="1"/>
        <v>9.1999999999999998E-2</v>
      </c>
      <c r="O57" s="20">
        <v>0</v>
      </c>
      <c r="P57" s="20">
        <f>N57*9</f>
        <v>0.82799999999999996</v>
      </c>
      <c r="Q57" s="20">
        <f t="shared" si="13"/>
        <v>1.1040000000000001</v>
      </c>
      <c r="R57" s="20">
        <f t="shared" si="3"/>
        <v>1.1040000000000001</v>
      </c>
      <c r="S57" s="20">
        <f t="shared" si="4"/>
        <v>1.1040000000000001</v>
      </c>
      <c r="T57" s="20">
        <f t="shared" si="5"/>
        <v>1.1040000000000001</v>
      </c>
      <c r="U57" s="20">
        <f t="shared" si="6"/>
        <v>1.1040000000000001</v>
      </c>
      <c r="V57" s="20">
        <f t="shared" si="7"/>
        <v>0.45999999999999996</v>
      </c>
      <c r="W57" s="20">
        <f t="shared" si="8"/>
        <v>6.8080000000000007</v>
      </c>
      <c r="AF57" s="6"/>
      <c r="AH57" s="6"/>
    </row>
    <row r="58" spans="1:36" s="5" customFormat="1" x14ac:dyDescent="0.25">
      <c r="A58" s="5" t="s">
        <v>477</v>
      </c>
      <c r="B58" s="5" t="s">
        <v>7</v>
      </c>
      <c r="C58" s="7"/>
      <c r="D58" s="7">
        <v>4332</v>
      </c>
      <c r="E58" s="7">
        <v>4332</v>
      </c>
      <c r="F58" s="7">
        <v>20594.55</v>
      </c>
      <c r="G58" s="5">
        <v>5</v>
      </c>
      <c r="H58" s="5">
        <v>3.61</v>
      </c>
      <c r="I58" s="9">
        <f t="shared" si="11"/>
        <v>3.61</v>
      </c>
      <c r="J58" s="5" t="s">
        <v>269</v>
      </c>
      <c r="K58" s="5" t="s">
        <v>66</v>
      </c>
      <c r="L58" s="5">
        <v>84037</v>
      </c>
      <c r="M58" s="6">
        <v>42042</v>
      </c>
      <c r="N58" s="20">
        <f t="shared" si="1"/>
        <v>8.3029999999999993E-2</v>
      </c>
      <c r="O58" s="20">
        <v>0</v>
      </c>
      <c r="P58" s="20">
        <f>N58*10</f>
        <v>0.83029999999999993</v>
      </c>
      <c r="Q58" s="20">
        <f t="shared" si="13"/>
        <v>0.99635999999999991</v>
      </c>
      <c r="R58" s="20">
        <f t="shared" si="3"/>
        <v>0.99635999999999991</v>
      </c>
      <c r="S58" s="20">
        <f t="shared" si="4"/>
        <v>0.99635999999999991</v>
      </c>
      <c r="T58" s="20">
        <f t="shared" si="5"/>
        <v>0.99635999999999991</v>
      </c>
      <c r="U58" s="20">
        <f t="shared" si="6"/>
        <v>0.99635999999999991</v>
      </c>
      <c r="V58" s="20">
        <f t="shared" si="7"/>
        <v>0.41514999999999996</v>
      </c>
      <c r="W58" s="20">
        <f t="shared" si="8"/>
        <v>6.2272499999999997</v>
      </c>
      <c r="AF58" s="6"/>
      <c r="AH58" s="6"/>
    </row>
    <row r="59" spans="1:36" s="5" customFormat="1" x14ac:dyDescent="0.25">
      <c r="A59" s="5" t="s">
        <v>297</v>
      </c>
      <c r="B59" s="5" t="s">
        <v>7</v>
      </c>
      <c r="C59" s="7"/>
      <c r="D59" s="7">
        <v>4292.3999999999996</v>
      </c>
      <c r="E59" s="7">
        <v>4292.3999999999996</v>
      </c>
      <c r="F59" s="7">
        <v>15239</v>
      </c>
      <c r="G59" s="5">
        <v>4.335</v>
      </c>
      <c r="H59" s="5">
        <v>3.577</v>
      </c>
      <c r="I59" s="9">
        <f t="shared" si="11"/>
        <v>3.577</v>
      </c>
      <c r="J59" s="5" t="s">
        <v>204</v>
      </c>
      <c r="K59" s="5" t="s">
        <v>11</v>
      </c>
      <c r="L59" s="5">
        <v>84065</v>
      </c>
      <c r="M59" s="6">
        <v>41760</v>
      </c>
      <c r="N59" s="20">
        <f t="shared" si="1"/>
        <v>8.2270999999999997E-2</v>
      </c>
      <c r="O59" s="20">
        <f>N59*7</f>
        <v>0.57589699999999999</v>
      </c>
      <c r="P59" s="20">
        <f>N59*12</f>
        <v>0.98725200000000002</v>
      </c>
      <c r="Q59" s="20">
        <f t="shared" si="13"/>
        <v>0.98725200000000002</v>
      </c>
      <c r="R59" s="20">
        <f t="shared" si="3"/>
        <v>0.98725200000000002</v>
      </c>
      <c r="S59" s="20">
        <f t="shared" si="4"/>
        <v>0.98725200000000002</v>
      </c>
      <c r="T59" s="20">
        <f t="shared" si="5"/>
        <v>0.98725200000000002</v>
      </c>
      <c r="U59" s="20">
        <f t="shared" si="6"/>
        <v>0.98725200000000002</v>
      </c>
      <c r="V59" s="20">
        <f t="shared" si="7"/>
        <v>0.41135499999999997</v>
      </c>
      <c r="W59" s="20">
        <f t="shared" si="8"/>
        <v>6.9107639999999995</v>
      </c>
      <c r="AF59" s="6"/>
      <c r="AH59" s="6"/>
    </row>
    <row r="60" spans="1:36" s="5" customFormat="1" x14ac:dyDescent="0.25">
      <c r="A60" s="5" t="s">
        <v>374</v>
      </c>
      <c r="B60" s="5" t="s">
        <v>7</v>
      </c>
      <c r="C60" s="7"/>
      <c r="D60" s="7">
        <v>4800</v>
      </c>
      <c r="E60" s="7">
        <v>4800</v>
      </c>
      <c r="F60" s="7">
        <v>17647</v>
      </c>
      <c r="G60" s="5">
        <v>5.0999999999999996</v>
      </c>
      <c r="H60" s="5">
        <v>4.3849999999999998</v>
      </c>
      <c r="I60" s="9">
        <f t="shared" si="11"/>
        <v>4</v>
      </c>
      <c r="J60" s="5" t="s">
        <v>67</v>
      </c>
      <c r="K60" s="5" t="s">
        <v>11</v>
      </c>
      <c r="L60" s="5">
        <v>84095</v>
      </c>
      <c r="M60" s="6">
        <v>41789</v>
      </c>
      <c r="N60" s="20">
        <f t="shared" si="1"/>
        <v>9.1999999999999998E-2</v>
      </c>
      <c r="O60" s="20">
        <f>N60*7</f>
        <v>0.64400000000000002</v>
      </c>
      <c r="P60" s="20">
        <f>N60*12</f>
        <v>1.1040000000000001</v>
      </c>
      <c r="Q60" s="20">
        <f t="shared" si="13"/>
        <v>1.1040000000000001</v>
      </c>
      <c r="R60" s="20">
        <f t="shared" si="3"/>
        <v>1.1040000000000001</v>
      </c>
      <c r="S60" s="20">
        <f t="shared" si="4"/>
        <v>1.1040000000000001</v>
      </c>
      <c r="T60" s="20">
        <f t="shared" si="5"/>
        <v>1.1040000000000001</v>
      </c>
      <c r="U60" s="20">
        <f t="shared" si="6"/>
        <v>1.1040000000000001</v>
      </c>
      <c r="V60" s="20">
        <f t="shared" si="7"/>
        <v>0.45999999999999996</v>
      </c>
      <c r="W60" s="20">
        <f t="shared" si="8"/>
        <v>7.7280000000000006</v>
      </c>
      <c r="AF60" s="6"/>
      <c r="AH60" s="6"/>
    </row>
    <row r="61" spans="1:36" s="5" customFormat="1" x14ac:dyDescent="0.25">
      <c r="A61" s="5" t="s">
        <v>478</v>
      </c>
      <c r="B61" s="5" t="s">
        <v>7</v>
      </c>
      <c r="C61" s="7"/>
      <c r="D61" s="7">
        <v>4800</v>
      </c>
      <c r="E61" s="7">
        <v>4800</v>
      </c>
      <c r="F61" s="7">
        <v>23133</v>
      </c>
      <c r="G61" s="5">
        <v>6.48</v>
      </c>
      <c r="H61" s="5">
        <v>4.4189999999999996</v>
      </c>
      <c r="I61" s="9">
        <f t="shared" si="11"/>
        <v>4</v>
      </c>
      <c r="J61" s="5" t="s">
        <v>35</v>
      </c>
      <c r="K61" s="5" t="s">
        <v>11</v>
      </c>
      <c r="L61" s="5">
        <v>84093</v>
      </c>
      <c r="M61" s="6">
        <v>42048</v>
      </c>
      <c r="N61" s="20">
        <f t="shared" si="1"/>
        <v>9.1999999999999998E-2</v>
      </c>
      <c r="O61" s="20">
        <v>0</v>
      </c>
      <c r="P61" s="20">
        <f>N61*10</f>
        <v>0.91999999999999993</v>
      </c>
      <c r="Q61" s="20">
        <f t="shared" si="13"/>
        <v>1.1040000000000001</v>
      </c>
      <c r="R61" s="20">
        <f t="shared" si="3"/>
        <v>1.1040000000000001</v>
      </c>
      <c r="S61" s="20">
        <f t="shared" si="4"/>
        <v>1.1040000000000001</v>
      </c>
      <c r="T61" s="20">
        <f t="shared" si="5"/>
        <v>1.1040000000000001</v>
      </c>
      <c r="U61" s="20">
        <f t="shared" si="6"/>
        <v>1.1040000000000001</v>
      </c>
      <c r="V61" s="20">
        <f t="shared" si="7"/>
        <v>0.45999999999999996</v>
      </c>
      <c r="W61" s="20">
        <f t="shared" si="8"/>
        <v>6.9</v>
      </c>
      <c r="AF61" s="6"/>
      <c r="AH61" s="6"/>
    </row>
    <row r="62" spans="1:36" s="5" customFormat="1" x14ac:dyDescent="0.25">
      <c r="A62" s="5" t="s">
        <v>479</v>
      </c>
      <c r="B62" s="5" t="s">
        <v>7</v>
      </c>
      <c r="C62" s="7"/>
      <c r="D62" s="7">
        <v>3927.6</v>
      </c>
      <c r="E62" s="7">
        <v>3927.6</v>
      </c>
      <c r="F62" s="7">
        <v>13900</v>
      </c>
      <c r="G62" s="5">
        <v>4.05</v>
      </c>
      <c r="H62" s="5">
        <v>3.2730000000000001</v>
      </c>
      <c r="I62" s="9">
        <f t="shared" si="11"/>
        <v>3.2730000000000001</v>
      </c>
      <c r="J62" s="5" t="s">
        <v>13</v>
      </c>
      <c r="K62" s="5" t="s">
        <v>11</v>
      </c>
      <c r="L62" s="5">
        <v>84101</v>
      </c>
      <c r="M62" s="6">
        <v>41990</v>
      </c>
      <c r="N62" s="20">
        <f t="shared" si="1"/>
        <v>7.5278999999999999E-2</v>
      </c>
      <c r="O62" s="20">
        <v>0</v>
      </c>
      <c r="P62" s="20">
        <f>N62*12</f>
        <v>0.90334800000000004</v>
      </c>
      <c r="Q62" s="20">
        <f t="shared" si="13"/>
        <v>0.90334800000000004</v>
      </c>
      <c r="R62" s="20">
        <f t="shared" si="3"/>
        <v>0.90334800000000004</v>
      </c>
      <c r="S62" s="20">
        <f t="shared" si="4"/>
        <v>0.90334800000000004</v>
      </c>
      <c r="T62" s="20">
        <f t="shared" si="5"/>
        <v>0.90334800000000004</v>
      </c>
      <c r="U62" s="20">
        <f t="shared" si="6"/>
        <v>0.90334800000000004</v>
      </c>
      <c r="V62" s="20">
        <f t="shared" si="7"/>
        <v>0.37639499999999998</v>
      </c>
      <c r="W62" s="20">
        <f t="shared" si="8"/>
        <v>5.7964830000000003</v>
      </c>
      <c r="AF62" s="6"/>
      <c r="AH62" s="6"/>
    </row>
    <row r="63" spans="1:36" s="5" customFormat="1" x14ac:dyDescent="0.25">
      <c r="A63" s="5" t="s">
        <v>375</v>
      </c>
      <c r="B63" s="5" t="s">
        <v>7</v>
      </c>
      <c r="C63" s="7"/>
      <c r="D63" s="7">
        <v>3927.6</v>
      </c>
      <c r="E63" s="7">
        <v>3927.6</v>
      </c>
      <c r="F63" s="7">
        <v>13900</v>
      </c>
      <c r="G63" s="5">
        <v>4.05</v>
      </c>
      <c r="H63" s="5">
        <v>3.2730000000000001</v>
      </c>
      <c r="I63" s="9">
        <f t="shared" si="11"/>
        <v>3.2730000000000001</v>
      </c>
      <c r="J63" s="5" t="s">
        <v>13</v>
      </c>
      <c r="K63" s="5" t="s">
        <v>11</v>
      </c>
      <c r="L63" s="5">
        <v>84101</v>
      </c>
      <c r="M63" s="6">
        <v>41843</v>
      </c>
      <c r="N63" s="20">
        <f t="shared" si="1"/>
        <v>7.5278999999999999E-2</v>
      </c>
      <c r="O63" s="20">
        <f>N63*5</f>
        <v>0.37639499999999998</v>
      </c>
      <c r="P63" s="20">
        <f>N63*12</f>
        <v>0.90334800000000004</v>
      </c>
      <c r="Q63" s="20">
        <f t="shared" si="13"/>
        <v>0.90334800000000004</v>
      </c>
      <c r="R63" s="20">
        <f t="shared" si="3"/>
        <v>0.90334800000000004</v>
      </c>
      <c r="S63" s="20">
        <f t="shared" si="4"/>
        <v>0.90334800000000004</v>
      </c>
      <c r="T63" s="20">
        <f t="shared" si="5"/>
        <v>0.90334800000000004</v>
      </c>
      <c r="U63" s="20">
        <f t="shared" si="6"/>
        <v>0.90334800000000004</v>
      </c>
      <c r="V63" s="20">
        <f t="shared" si="7"/>
        <v>0.37639499999999998</v>
      </c>
      <c r="W63" s="20">
        <f t="shared" si="8"/>
        <v>6.1728780000000008</v>
      </c>
      <c r="AF63" s="6"/>
      <c r="AH63" s="6"/>
    </row>
    <row r="64" spans="1:36" s="5" customFormat="1" x14ac:dyDescent="0.25">
      <c r="A64" s="5" t="s">
        <v>594</v>
      </c>
      <c r="B64" s="5" t="s">
        <v>7</v>
      </c>
      <c r="C64" s="7"/>
      <c r="D64" s="7">
        <v>4800</v>
      </c>
      <c r="E64" s="7">
        <v>4800</v>
      </c>
      <c r="F64" s="7">
        <v>16330</v>
      </c>
      <c r="G64" s="5">
        <v>4.8600000000000003</v>
      </c>
      <c r="H64" s="5">
        <v>4.1379999999999999</v>
      </c>
      <c r="I64" s="9">
        <f t="shared" si="11"/>
        <v>4</v>
      </c>
      <c r="J64" s="5" t="s">
        <v>13</v>
      </c>
      <c r="K64" s="5" t="s">
        <v>11</v>
      </c>
      <c r="L64" s="5">
        <v>84101</v>
      </c>
      <c r="M64" s="6">
        <v>42257</v>
      </c>
      <c r="N64" s="20">
        <f t="shared" si="1"/>
        <v>9.1999999999999998E-2</v>
      </c>
      <c r="O64" s="20">
        <v>0</v>
      </c>
      <c r="P64" s="20">
        <f>N64*3</f>
        <v>0.27600000000000002</v>
      </c>
      <c r="Q64" s="20">
        <f t="shared" si="13"/>
        <v>1.1040000000000001</v>
      </c>
      <c r="R64" s="20">
        <f t="shared" si="3"/>
        <v>1.1040000000000001</v>
      </c>
      <c r="S64" s="20">
        <f t="shared" si="4"/>
        <v>1.1040000000000001</v>
      </c>
      <c r="T64" s="20">
        <f t="shared" si="5"/>
        <v>1.1040000000000001</v>
      </c>
      <c r="U64" s="20">
        <f t="shared" si="6"/>
        <v>1.1040000000000001</v>
      </c>
      <c r="V64" s="20">
        <f t="shared" si="7"/>
        <v>0.45999999999999996</v>
      </c>
      <c r="W64" s="20">
        <f t="shared" si="8"/>
        <v>6.2560000000000002</v>
      </c>
      <c r="AF64" s="6"/>
      <c r="AH64" s="6"/>
    </row>
    <row r="65" spans="1:36" s="5" customFormat="1" x14ac:dyDescent="0.25">
      <c r="A65" s="5" t="s">
        <v>480</v>
      </c>
      <c r="B65" s="5" t="s">
        <v>7</v>
      </c>
      <c r="C65" s="7"/>
      <c r="D65" s="7">
        <v>4800</v>
      </c>
      <c r="E65" s="7">
        <v>4800</v>
      </c>
      <c r="F65" s="7">
        <v>23975</v>
      </c>
      <c r="G65" s="5">
        <v>6.5</v>
      </c>
      <c r="H65" s="5">
        <v>5.6740000000000004</v>
      </c>
      <c r="I65" s="9">
        <f t="shared" si="11"/>
        <v>4</v>
      </c>
      <c r="J65" s="5" t="s">
        <v>10</v>
      </c>
      <c r="K65" s="5" t="s">
        <v>11</v>
      </c>
      <c r="L65" s="5">
        <v>84120</v>
      </c>
      <c r="M65" s="6">
        <v>42062</v>
      </c>
      <c r="N65" s="20">
        <f t="shared" si="1"/>
        <v>9.1999999999999998E-2</v>
      </c>
      <c r="O65" s="20">
        <v>0</v>
      </c>
      <c r="P65" s="20">
        <f>N65*10</f>
        <v>0.91999999999999993</v>
      </c>
      <c r="Q65" s="20">
        <f t="shared" si="13"/>
        <v>1.1040000000000001</v>
      </c>
      <c r="R65" s="20">
        <f t="shared" si="3"/>
        <v>1.1040000000000001</v>
      </c>
      <c r="S65" s="20">
        <f t="shared" si="4"/>
        <v>1.1040000000000001</v>
      </c>
      <c r="T65" s="20">
        <f t="shared" si="5"/>
        <v>1.1040000000000001</v>
      </c>
      <c r="U65" s="20">
        <f t="shared" si="6"/>
        <v>1.1040000000000001</v>
      </c>
      <c r="V65" s="20">
        <f t="shared" si="7"/>
        <v>0.45999999999999996</v>
      </c>
      <c r="W65" s="20">
        <f t="shared" si="8"/>
        <v>6.9</v>
      </c>
      <c r="AF65" s="6"/>
      <c r="AH65" s="6"/>
    </row>
    <row r="66" spans="1:36" s="5" customFormat="1" x14ac:dyDescent="0.25">
      <c r="A66" s="5" t="s">
        <v>376</v>
      </c>
      <c r="B66" s="5" t="s">
        <v>7</v>
      </c>
      <c r="C66" s="7"/>
      <c r="D66" s="7">
        <v>4800</v>
      </c>
      <c r="E66" s="7">
        <v>4800</v>
      </c>
      <c r="F66" s="7">
        <v>17130</v>
      </c>
      <c r="G66" s="5">
        <v>4.8449999999999998</v>
      </c>
      <c r="H66" s="5">
        <v>4.25</v>
      </c>
      <c r="I66" s="9">
        <f t="shared" ref="I66:I97" si="14">(E66/1.2)/1000</f>
        <v>4</v>
      </c>
      <c r="J66" s="5" t="s">
        <v>67</v>
      </c>
      <c r="K66" s="5" t="s">
        <v>11</v>
      </c>
      <c r="L66" s="5">
        <v>84095</v>
      </c>
      <c r="M66" s="6">
        <v>41843</v>
      </c>
      <c r="N66" s="20">
        <f t="shared" ref="N66:N129" si="15">I66*0.023</f>
        <v>9.1999999999999998E-2</v>
      </c>
      <c r="O66" s="20">
        <f>N66*5</f>
        <v>0.45999999999999996</v>
      </c>
      <c r="P66" s="20">
        <f>N66*12</f>
        <v>1.1040000000000001</v>
      </c>
      <c r="Q66" s="20">
        <f t="shared" si="13"/>
        <v>1.1040000000000001</v>
      </c>
      <c r="R66" s="20">
        <f t="shared" si="3"/>
        <v>1.1040000000000001</v>
      </c>
      <c r="S66" s="20">
        <f t="shared" si="4"/>
        <v>1.1040000000000001</v>
      </c>
      <c r="T66" s="20">
        <f t="shared" si="5"/>
        <v>1.1040000000000001</v>
      </c>
      <c r="U66" s="20">
        <f t="shared" si="6"/>
        <v>1.1040000000000001</v>
      </c>
      <c r="V66" s="20">
        <f t="shared" si="7"/>
        <v>0.45999999999999996</v>
      </c>
      <c r="W66" s="20">
        <f t="shared" si="8"/>
        <v>7.5440000000000005</v>
      </c>
      <c r="AF66" s="6"/>
      <c r="AH66" s="6"/>
    </row>
    <row r="67" spans="1:36" s="5" customFormat="1" x14ac:dyDescent="0.25">
      <c r="A67" s="5" t="s">
        <v>377</v>
      </c>
      <c r="B67" s="5" t="s">
        <v>7</v>
      </c>
      <c r="C67" s="7"/>
      <c r="D67" s="7">
        <v>3232.8</v>
      </c>
      <c r="E67" s="7">
        <v>3232.8</v>
      </c>
      <c r="F67" s="7">
        <v>12986.34</v>
      </c>
      <c r="G67" s="5">
        <v>3.24</v>
      </c>
      <c r="H67" s="5">
        <v>2.694</v>
      </c>
      <c r="I67" s="9">
        <f t="shared" si="14"/>
        <v>2.6940000000000004</v>
      </c>
      <c r="J67" s="5" t="s">
        <v>124</v>
      </c>
      <c r="K67" s="5" t="s">
        <v>66</v>
      </c>
      <c r="L67" s="5">
        <v>84025</v>
      </c>
      <c r="M67" s="6">
        <v>41828</v>
      </c>
      <c r="N67" s="20">
        <f t="shared" si="15"/>
        <v>6.196200000000001E-2</v>
      </c>
      <c r="O67" s="20">
        <f>N67*5</f>
        <v>0.30981000000000003</v>
      </c>
      <c r="P67" s="20">
        <f>N67*12</f>
        <v>0.74354400000000009</v>
      </c>
      <c r="Q67" s="20">
        <f t="shared" si="13"/>
        <v>0.74354400000000009</v>
      </c>
      <c r="R67" s="20">
        <f t="shared" ref="R67:R130" si="16">N67*12</f>
        <v>0.74354400000000009</v>
      </c>
      <c r="S67" s="20">
        <f t="shared" ref="S67:S130" si="17">N67*12</f>
        <v>0.74354400000000009</v>
      </c>
      <c r="T67" s="20">
        <f t="shared" ref="T67:T130" si="18">N67*12</f>
        <v>0.74354400000000009</v>
      </c>
      <c r="U67" s="20">
        <f t="shared" ref="U67:U130" si="19">N67*12</f>
        <v>0.74354400000000009</v>
      </c>
      <c r="V67" s="20">
        <f t="shared" ref="V67:V130" si="20">N67*5</f>
        <v>0.30981000000000003</v>
      </c>
      <c r="W67" s="20">
        <f t="shared" ref="W67:W130" si="21">SUM(O67:V67)</f>
        <v>5.0808840000000002</v>
      </c>
      <c r="AF67" s="6"/>
      <c r="AH67" s="6"/>
    </row>
    <row r="68" spans="1:36" s="5" customFormat="1" x14ac:dyDescent="0.25">
      <c r="A68" s="5" t="s">
        <v>481</v>
      </c>
      <c r="B68" s="5" t="s">
        <v>7</v>
      </c>
      <c r="C68" s="7"/>
      <c r="D68" s="7">
        <v>4800</v>
      </c>
      <c r="E68" s="7">
        <v>4800</v>
      </c>
      <c r="F68" s="7">
        <v>36351</v>
      </c>
      <c r="G68" s="5">
        <v>11</v>
      </c>
      <c r="H68" s="5">
        <v>8.7119999999999997</v>
      </c>
      <c r="I68" s="9">
        <f t="shared" si="14"/>
        <v>4</v>
      </c>
      <c r="J68" s="5" t="s">
        <v>35</v>
      </c>
      <c r="K68" s="5" t="s">
        <v>11</v>
      </c>
      <c r="L68" s="5">
        <v>84093</v>
      </c>
      <c r="M68" s="6">
        <v>41964</v>
      </c>
      <c r="N68" s="20">
        <f t="shared" si="15"/>
        <v>9.1999999999999998E-2</v>
      </c>
      <c r="O68" s="20">
        <f>N68*1</f>
        <v>9.1999999999999998E-2</v>
      </c>
      <c r="P68" s="20">
        <f>N68*12</f>
        <v>1.1040000000000001</v>
      </c>
      <c r="Q68" s="20">
        <f t="shared" si="13"/>
        <v>1.1040000000000001</v>
      </c>
      <c r="R68" s="20">
        <f t="shared" si="16"/>
        <v>1.1040000000000001</v>
      </c>
      <c r="S68" s="20">
        <f t="shared" si="17"/>
        <v>1.1040000000000001</v>
      </c>
      <c r="T68" s="20">
        <f t="shared" si="18"/>
        <v>1.1040000000000001</v>
      </c>
      <c r="U68" s="20">
        <f t="shared" si="19"/>
        <v>1.1040000000000001</v>
      </c>
      <c r="V68" s="20">
        <f t="shared" si="20"/>
        <v>0.45999999999999996</v>
      </c>
      <c r="W68" s="20">
        <f t="shared" si="21"/>
        <v>7.176000000000001</v>
      </c>
      <c r="AF68" s="6"/>
      <c r="AH68" s="6"/>
    </row>
    <row r="69" spans="1:36" s="5" customFormat="1" x14ac:dyDescent="0.25">
      <c r="A69" s="5" t="s">
        <v>482</v>
      </c>
      <c r="B69" s="5" t="s">
        <v>7</v>
      </c>
      <c r="C69" s="7"/>
      <c r="D69" s="7">
        <v>4800</v>
      </c>
      <c r="E69" s="7">
        <v>4800</v>
      </c>
      <c r="F69" s="7">
        <v>18000</v>
      </c>
      <c r="G69" s="5">
        <v>5.0999999999999996</v>
      </c>
      <c r="H69" s="5">
        <v>4.3760000000000003</v>
      </c>
      <c r="I69" s="9">
        <f t="shared" si="14"/>
        <v>4</v>
      </c>
      <c r="J69" s="5" t="s">
        <v>483</v>
      </c>
      <c r="K69" s="5" t="s">
        <v>11</v>
      </c>
      <c r="L69" s="5">
        <v>84065</v>
      </c>
      <c r="M69" s="6">
        <v>42069</v>
      </c>
      <c r="N69" s="20">
        <f t="shared" si="15"/>
        <v>9.1999999999999998E-2</v>
      </c>
      <c r="O69" s="20">
        <v>0</v>
      </c>
      <c r="P69" s="20">
        <f>N69*9</f>
        <v>0.82799999999999996</v>
      </c>
      <c r="Q69" s="20">
        <f t="shared" si="13"/>
        <v>1.1040000000000001</v>
      </c>
      <c r="R69" s="20">
        <f t="shared" si="16"/>
        <v>1.1040000000000001</v>
      </c>
      <c r="S69" s="20">
        <f t="shared" si="17"/>
        <v>1.1040000000000001</v>
      </c>
      <c r="T69" s="20">
        <f t="shared" si="18"/>
        <v>1.1040000000000001</v>
      </c>
      <c r="U69" s="20">
        <f t="shared" si="19"/>
        <v>1.1040000000000001</v>
      </c>
      <c r="V69" s="20">
        <f t="shared" si="20"/>
        <v>0.45999999999999996</v>
      </c>
      <c r="W69" s="20">
        <f t="shared" si="21"/>
        <v>6.8080000000000007</v>
      </c>
      <c r="AF69" s="6"/>
      <c r="AH69" s="6"/>
    </row>
    <row r="70" spans="1:36" s="5" customFormat="1" x14ac:dyDescent="0.25">
      <c r="A70" s="5" t="s">
        <v>298</v>
      </c>
      <c r="B70" s="5" t="s">
        <v>7</v>
      </c>
      <c r="C70" s="7"/>
      <c r="D70" s="7">
        <v>4800</v>
      </c>
      <c r="E70" s="7">
        <v>4800</v>
      </c>
      <c r="F70" s="7">
        <v>24257</v>
      </c>
      <c r="G70" s="5">
        <v>7.28</v>
      </c>
      <c r="H70" s="5">
        <v>6.0659999999999998</v>
      </c>
      <c r="I70" s="9">
        <f t="shared" si="14"/>
        <v>4</v>
      </c>
      <c r="J70" s="5" t="s">
        <v>128</v>
      </c>
      <c r="K70" s="5" t="s">
        <v>85</v>
      </c>
      <c r="L70" s="5">
        <v>84003</v>
      </c>
      <c r="M70" s="6">
        <v>41775</v>
      </c>
      <c r="N70" s="20">
        <f t="shared" si="15"/>
        <v>9.1999999999999998E-2</v>
      </c>
      <c r="O70" s="20">
        <f>N70*7</f>
        <v>0.64400000000000002</v>
      </c>
      <c r="P70" s="20">
        <f>N70*12</f>
        <v>1.1040000000000001</v>
      </c>
      <c r="Q70" s="20">
        <f t="shared" si="13"/>
        <v>1.1040000000000001</v>
      </c>
      <c r="R70" s="20">
        <f t="shared" si="16"/>
        <v>1.1040000000000001</v>
      </c>
      <c r="S70" s="20">
        <f t="shared" si="17"/>
        <v>1.1040000000000001</v>
      </c>
      <c r="T70" s="20">
        <f t="shared" si="18"/>
        <v>1.1040000000000001</v>
      </c>
      <c r="U70" s="20">
        <f t="shared" si="19"/>
        <v>1.1040000000000001</v>
      </c>
      <c r="V70" s="20">
        <f t="shared" si="20"/>
        <v>0.45999999999999996</v>
      </c>
      <c r="W70" s="20">
        <f t="shared" si="21"/>
        <v>7.7280000000000006</v>
      </c>
      <c r="AF70" s="6"/>
      <c r="AH70" s="6"/>
    </row>
    <row r="71" spans="1:36" s="5" customFormat="1" x14ac:dyDescent="0.25">
      <c r="A71" s="5" t="s">
        <v>474</v>
      </c>
      <c r="B71" s="5" t="s">
        <v>7</v>
      </c>
      <c r="C71" s="7"/>
      <c r="D71" s="7">
        <v>4256.3999999999996</v>
      </c>
      <c r="E71" s="7">
        <v>4256.3999999999996</v>
      </c>
      <c r="F71" s="7">
        <v>16337.46</v>
      </c>
      <c r="G71" s="5">
        <v>4.4000000000000004</v>
      </c>
      <c r="H71" s="5">
        <v>3.5470000000000002</v>
      </c>
      <c r="I71" s="9">
        <f t="shared" si="14"/>
        <v>3.5470000000000002</v>
      </c>
      <c r="J71" s="5" t="s">
        <v>13</v>
      </c>
      <c r="K71" s="5" t="s">
        <v>11</v>
      </c>
      <c r="L71" s="5">
        <v>84108</v>
      </c>
      <c r="M71" s="6">
        <v>42117</v>
      </c>
      <c r="N71" s="20">
        <f t="shared" si="15"/>
        <v>8.1581000000000001E-2</v>
      </c>
      <c r="O71" s="20">
        <v>0</v>
      </c>
      <c r="P71" s="20">
        <f>N71*8</f>
        <v>0.65264800000000001</v>
      </c>
      <c r="Q71" s="20">
        <f t="shared" si="13"/>
        <v>0.97897199999999995</v>
      </c>
      <c r="R71" s="20">
        <f t="shared" si="16"/>
        <v>0.97897199999999995</v>
      </c>
      <c r="S71" s="20">
        <f t="shared" si="17"/>
        <v>0.97897199999999995</v>
      </c>
      <c r="T71" s="20">
        <f t="shared" si="18"/>
        <v>0.97897199999999995</v>
      </c>
      <c r="U71" s="20">
        <f t="shared" si="19"/>
        <v>0.97897199999999995</v>
      </c>
      <c r="V71" s="20">
        <f t="shared" si="20"/>
        <v>0.40790500000000002</v>
      </c>
      <c r="W71" s="20">
        <f t="shared" si="21"/>
        <v>5.9554129999999992</v>
      </c>
      <c r="AF71" s="6"/>
      <c r="AH71" s="6"/>
    </row>
    <row r="72" spans="1:36" s="5" customFormat="1" x14ac:dyDescent="0.25">
      <c r="A72" s="5" t="s">
        <v>379</v>
      </c>
      <c r="B72" s="5" t="s">
        <v>7</v>
      </c>
      <c r="C72" s="7"/>
      <c r="D72" s="7">
        <v>3120</v>
      </c>
      <c r="E72" s="7">
        <v>3120</v>
      </c>
      <c r="F72" s="7">
        <v>14550</v>
      </c>
      <c r="G72" s="5">
        <v>3.25</v>
      </c>
      <c r="H72" s="5">
        <v>2.6</v>
      </c>
      <c r="I72" s="9">
        <f t="shared" si="14"/>
        <v>2.6</v>
      </c>
      <c r="J72" s="5" t="s">
        <v>21</v>
      </c>
      <c r="K72" s="5" t="s">
        <v>21</v>
      </c>
      <c r="L72" s="5">
        <v>84074</v>
      </c>
      <c r="M72" s="6">
        <v>41850</v>
      </c>
      <c r="N72" s="20">
        <f t="shared" si="15"/>
        <v>5.9799999999999999E-2</v>
      </c>
      <c r="O72" s="20">
        <f>N72*5</f>
        <v>0.29899999999999999</v>
      </c>
      <c r="P72" s="20">
        <f>N72*12</f>
        <v>0.71760000000000002</v>
      </c>
      <c r="Q72" s="20">
        <f t="shared" si="13"/>
        <v>0.71760000000000002</v>
      </c>
      <c r="R72" s="20">
        <f t="shared" si="16"/>
        <v>0.71760000000000002</v>
      </c>
      <c r="S72" s="20">
        <f t="shared" si="17"/>
        <v>0.71760000000000002</v>
      </c>
      <c r="T72" s="20">
        <f t="shared" si="18"/>
        <v>0.71760000000000002</v>
      </c>
      <c r="U72" s="20">
        <f t="shared" si="19"/>
        <v>0.71760000000000002</v>
      </c>
      <c r="V72" s="20">
        <f t="shared" si="20"/>
        <v>0.29899999999999999</v>
      </c>
      <c r="W72" s="20">
        <f t="shared" si="21"/>
        <v>4.9036</v>
      </c>
      <c r="AF72" s="6"/>
      <c r="AH72" s="6"/>
    </row>
    <row r="73" spans="1:36" s="5" customFormat="1" x14ac:dyDescent="0.25">
      <c r="A73" s="5" t="s">
        <v>381</v>
      </c>
      <c r="B73" s="5" t="s">
        <v>7</v>
      </c>
      <c r="C73" s="7"/>
      <c r="D73" s="7">
        <v>4800</v>
      </c>
      <c r="E73" s="7">
        <v>4800</v>
      </c>
      <c r="F73" s="7">
        <v>26103</v>
      </c>
      <c r="G73" s="5">
        <v>7.56</v>
      </c>
      <c r="H73" s="5">
        <v>6.4459999999999997</v>
      </c>
      <c r="I73" s="9">
        <f t="shared" si="14"/>
        <v>4</v>
      </c>
      <c r="J73" s="5" t="s">
        <v>30</v>
      </c>
      <c r="K73" s="5" t="s">
        <v>31</v>
      </c>
      <c r="L73" s="5">
        <v>84098</v>
      </c>
      <c r="M73" s="6">
        <v>41855</v>
      </c>
      <c r="N73" s="20">
        <f t="shared" si="15"/>
        <v>9.1999999999999998E-2</v>
      </c>
      <c r="O73" s="20">
        <f>N73*4</f>
        <v>0.36799999999999999</v>
      </c>
      <c r="P73" s="20">
        <f>N73*12</f>
        <v>1.1040000000000001</v>
      </c>
      <c r="Q73" s="20">
        <f t="shared" si="13"/>
        <v>1.1040000000000001</v>
      </c>
      <c r="R73" s="20">
        <f t="shared" si="16"/>
        <v>1.1040000000000001</v>
      </c>
      <c r="S73" s="20">
        <f t="shared" si="17"/>
        <v>1.1040000000000001</v>
      </c>
      <c r="T73" s="20">
        <f t="shared" si="18"/>
        <v>1.1040000000000001</v>
      </c>
      <c r="U73" s="20">
        <f t="shared" si="19"/>
        <v>1.1040000000000001</v>
      </c>
      <c r="V73" s="20">
        <f t="shared" si="20"/>
        <v>0.45999999999999996</v>
      </c>
      <c r="W73" s="20">
        <f t="shared" si="21"/>
        <v>7.4520000000000008</v>
      </c>
      <c r="AF73" s="6"/>
      <c r="AH73" s="6"/>
      <c r="AJ73" s="6"/>
    </row>
    <row r="74" spans="1:36" s="5" customFormat="1" x14ac:dyDescent="0.25">
      <c r="A74" s="5" t="s">
        <v>382</v>
      </c>
      <c r="B74" s="5" t="s">
        <v>7</v>
      </c>
      <c r="C74" s="7"/>
      <c r="D74" s="7">
        <v>4800</v>
      </c>
      <c r="E74" s="7">
        <v>4800</v>
      </c>
      <c r="F74" s="7">
        <v>39295.379999999997</v>
      </c>
      <c r="G74" s="5">
        <v>11.88</v>
      </c>
      <c r="H74" s="5">
        <v>9.9870000000000001</v>
      </c>
      <c r="I74" s="9">
        <f t="shared" si="14"/>
        <v>4</v>
      </c>
      <c r="J74" s="5" t="s">
        <v>67</v>
      </c>
      <c r="K74" s="5" t="s">
        <v>11</v>
      </c>
      <c r="L74" s="5">
        <v>84095</v>
      </c>
      <c r="M74" s="6">
        <v>41869</v>
      </c>
      <c r="N74" s="20">
        <f t="shared" si="15"/>
        <v>9.1999999999999998E-2</v>
      </c>
      <c r="O74" s="20">
        <f>N74*4</f>
        <v>0.36799999999999999</v>
      </c>
      <c r="P74" s="20">
        <f>N74*12</f>
        <v>1.1040000000000001</v>
      </c>
      <c r="Q74" s="20">
        <f t="shared" si="13"/>
        <v>1.1040000000000001</v>
      </c>
      <c r="R74" s="20">
        <f t="shared" si="16"/>
        <v>1.1040000000000001</v>
      </c>
      <c r="S74" s="20">
        <f t="shared" si="17"/>
        <v>1.1040000000000001</v>
      </c>
      <c r="T74" s="20">
        <f t="shared" si="18"/>
        <v>1.1040000000000001</v>
      </c>
      <c r="U74" s="20">
        <f t="shared" si="19"/>
        <v>1.1040000000000001</v>
      </c>
      <c r="V74" s="20">
        <f t="shared" si="20"/>
        <v>0.45999999999999996</v>
      </c>
      <c r="W74" s="20">
        <f t="shared" si="21"/>
        <v>7.4520000000000008</v>
      </c>
      <c r="AF74" s="6"/>
      <c r="AH74" s="6"/>
    </row>
    <row r="75" spans="1:36" s="5" customFormat="1" x14ac:dyDescent="0.25">
      <c r="A75" s="5" t="s">
        <v>383</v>
      </c>
      <c r="B75" s="5" t="s">
        <v>7</v>
      </c>
      <c r="C75" s="7"/>
      <c r="D75" s="7">
        <v>4332</v>
      </c>
      <c r="E75" s="7">
        <v>4332</v>
      </c>
      <c r="F75" s="7">
        <v>16932</v>
      </c>
      <c r="G75" s="5">
        <v>5.0999999999999996</v>
      </c>
      <c r="H75" s="5">
        <v>3.61</v>
      </c>
      <c r="I75" s="9">
        <f t="shared" si="14"/>
        <v>3.61</v>
      </c>
      <c r="J75" s="5" t="s">
        <v>384</v>
      </c>
      <c r="K75" s="5" t="s">
        <v>363</v>
      </c>
      <c r="L75" s="5">
        <v>84302</v>
      </c>
      <c r="M75" s="6">
        <v>41900</v>
      </c>
      <c r="N75" s="20">
        <f t="shared" si="15"/>
        <v>8.3029999999999993E-2</v>
      </c>
      <c r="O75" s="20">
        <f>N75*3</f>
        <v>0.24908999999999998</v>
      </c>
      <c r="P75" s="20">
        <f>N75*12</f>
        <v>0.99635999999999991</v>
      </c>
      <c r="Q75" s="20">
        <f t="shared" si="13"/>
        <v>0.99635999999999991</v>
      </c>
      <c r="R75" s="20">
        <f t="shared" si="16"/>
        <v>0.99635999999999991</v>
      </c>
      <c r="S75" s="20">
        <f t="shared" si="17"/>
        <v>0.99635999999999991</v>
      </c>
      <c r="T75" s="20">
        <f t="shared" si="18"/>
        <v>0.99635999999999991</v>
      </c>
      <c r="U75" s="20">
        <f t="shared" si="19"/>
        <v>0.99635999999999991</v>
      </c>
      <c r="V75" s="20">
        <f t="shared" si="20"/>
        <v>0.41514999999999996</v>
      </c>
      <c r="W75" s="20">
        <f t="shared" si="21"/>
        <v>6.6424000000000003</v>
      </c>
      <c r="AF75" s="6"/>
      <c r="AH75" s="6"/>
    </row>
    <row r="76" spans="1:36" s="5" customFormat="1" x14ac:dyDescent="0.25">
      <c r="A76" s="5" t="s">
        <v>385</v>
      </c>
      <c r="B76" s="5" t="s">
        <v>7</v>
      </c>
      <c r="C76" s="7"/>
      <c r="D76" s="7">
        <v>4800</v>
      </c>
      <c r="E76" s="7">
        <v>4800</v>
      </c>
      <c r="F76" s="7">
        <v>18150.650000000001</v>
      </c>
      <c r="G76" s="5">
        <v>5.61</v>
      </c>
      <c r="H76" s="5">
        <v>4.7089999999999996</v>
      </c>
      <c r="I76" s="9">
        <f t="shared" si="14"/>
        <v>4</v>
      </c>
      <c r="J76" s="5" t="s">
        <v>84</v>
      </c>
      <c r="K76" s="5" t="s">
        <v>85</v>
      </c>
      <c r="L76" s="5">
        <v>84097</v>
      </c>
      <c r="M76" s="6">
        <v>41789</v>
      </c>
      <c r="N76" s="20">
        <f t="shared" si="15"/>
        <v>9.1999999999999998E-2</v>
      </c>
      <c r="O76" s="20">
        <f>N76*7</f>
        <v>0.64400000000000002</v>
      </c>
      <c r="P76" s="20">
        <f>N76*12</f>
        <v>1.1040000000000001</v>
      </c>
      <c r="Q76" s="20">
        <f t="shared" si="13"/>
        <v>1.1040000000000001</v>
      </c>
      <c r="R76" s="20">
        <f t="shared" si="16"/>
        <v>1.1040000000000001</v>
      </c>
      <c r="S76" s="20">
        <f t="shared" si="17"/>
        <v>1.1040000000000001</v>
      </c>
      <c r="T76" s="20">
        <f t="shared" si="18"/>
        <v>1.1040000000000001</v>
      </c>
      <c r="U76" s="20">
        <f t="shared" si="19"/>
        <v>1.1040000000000001</v>
      </c>
      <c r="V76" s="20">
        <f t="shared" si="20"/>
        <v>0.45999999999999996</v>
      </c>
      <c r="W76" s="20">
        <f t="shared" si="21"/>
        <v>7.7280000000000006</v>
      </c>
      <c r="AF76" s="6"/>
      <c r="AH76" s="6"/>
    </row>
    <row r="77" spans="1:36" s="5" customFormat="1" x14ac:dyDescent="0.25">
      <c r="A77" s="5" t="s">
        <v>484</v>
      </c>
      <c r="B77" s="5" t="s">
        <v>7</v>
      </c>
      <c r="C77" s="7"/>
      <c r="D77" s="7">
        <v>4800</v>
      </c>
      <c r="E77" s="7">
        <v>4800</v>
      </c>
      <c r="F77" s="7">
        <v>13416.12</v>
      </c>
      <c r="G77" s="5">
        <v>7.02</v>
      </c>
      <c r="H77" s="5">
        <v>5.6020000000000003</v>
      </c>
      <c r="I77" s="9">
        <f t="shared" si="14"/>
        <v>4</v>
      </c>
      <c r="J77" s="5" t="s">
        <v>189</v>
      </c>
      <c r="K77" s="5" t="s">
        <v>66</v>
      </c>
      <c r="L77" s="5">
        <v>84014</v>
      </c>
      <c r="M77" s="6">
        <v>42012</v>
      </c>
      <c r="N77" s="20">
        <f t="shared" si="15"/>
        <v>9.1999999999999998E-2</v>
      </c>
      <c r="O77" s="20">
        <v>0</v>
      </c>
      <c r="P77" s="20">
        <f>N77*11</f>
        <v>1.012</v>
      </c>
      <c r="Q77" s="20">
        <f t="shared" si="13"/>
        <v>1.1040000000000001</v>
      </c>
      <c r="R77" s="20">
        <f t="shared" si="16"/>
        <v>1.1040000000000001</v>
      </c>
      <c r="S77" s="20">
        <f t="shared" si="17"/>
        <v>1.1040000000000001</v>
      </c>
      <c r="T77" s="20">
        <f t="shared" si="18"/>
        <v>1.1040000000000001</v>
      </c>
      <c r="U77" s="20">
        <f t="shared" si="19"/>
        <v>1.1040000000000001</v>
      </c>
      <c r="V77" s="20">
        <f t="shared" si="20"/>
        <v>0.45999999999999996</v>
      </c>
      <c r="W77" s="20">
        <f t="shared" si="21"/>
        <v>6.992</v>
      </c>
      <c r="AF77" s="6"/>
      <c r="AH77" s="6"/>
    </row>
    <row r="78" spans="1:36" s="5" customFormat="1" x14ac:dyDescent="0.25">
      <c r="A78" s="5" t="s">
        <v>485</v>
      </c>
      <c r="B78" s="5" t="s">
        <v>7</v>
      </c>
      <c r="C78" s="7"/>
      <c r="D78" s="7">
        <v>4800</v>
      </c>
      <c r="E78" s="7">
        <v>4800</v>
      </c>
      <c r="F78" s="7">
        <v>10483.19</v>
      </c>
      <c r="G78" s="5">
        <v>6.375</v>
      </c>
      <c r="H78" s="5">
        <v>5.6349999999999998</v>
      </c>
      <c r="I78" s="9">
        <f t="shared" si="14"/>
        <v>4</v>
      </c>
      <c r="J78" s="5" t="s">
        <v>28</v>
      </c>
      <c r="K78" s="5" t="s">
        <v>11</v>
      </c>
      <c r="L78" s="5">
        <v>84081</v>
      </c>
      <c r="M78" s="6">
        <v>42004</v>
      </c>
      <c r="N78" s="20">
        <f t="shared" si="15"/>
        <v>9.1999999999999998E-2</v>
      </c>
      <c r="O78" s="20">
        <v>0</v>
      </c>
      <c r="P78" s="20">
        <f t="shared" ref="P78:P87" si="22">N78*12</f>
        <v>1.1040000000000001</v>
      </c>
      <c r="Q78" s="20">
        <f t="shared" si="13"/>
        <v>1.1040000000000001</v>
      </c>
      <c r="R78" s="20">
        <f t="shared" si="16"/>
        <v>1.1040000000000001</v>
      </c>
      <c r="S78" s="20">
        <f t="shared" si="17"/>
        <v>1.1040000000000001</v>
      </c>
      <c r="T78" s="20">
        <f t="shared" si="18"/>
        <v>1.1040000000000001</v>
      </c>
      <c r="U78" s="20">
        <f t="shared" si="19"/>
        <v>1.1040000000000001</v>
      </c>
      <c r="V78" s="20">
        <f t="shared" si="20"/>
        <v>0.45999999999999996</v>
      </c>
      <c r="W78" s="20">
        <f t="shared" si="21"/>
        <v>7.0840000000000005</v>
      </c>
    </row>
    <row r="79" spans="1:36" s="5" customFormat="1" x14ac:dyDescent="0.25">
      <c r="A79" s="5" t="s">
        <v>367</v>
      </c>
      <c r="B79" s="5" t="s">
        <v>7</v>
      </c>
      <c r="C79" s="7"/>
      <c r="D79" s="7">
        <v>4800</v>
      </c>
      <c r="E79" s="7">
        <v>4800</v>
      </c>
      <c r="F79" s="7">
        <v>18082.560000000001</v>
      </c>
      <c r="G79" s="5">
        <v>9.6</v>
      </c>
      <c r="H79" s="5">
        <v>7.0830000000000002</v>
      </c>
      <c r="I79" s="9">
        <f t="shared" si="14"/>
        <v>4</v>
      </c>
      <c r="J79" s="5" t="s">
        <v>13</v>
      </c>
      <c r="K79" s="5" t="s">
        <v>11</v>
      </c>
      <c r="L79" s="5">
        <v>84101</v>
      </c>
      <c r="M79" s="6">
        <v>41850</v>
      </c>
      <c r="N79" s="20">
        <f t="shared" si="15"/>
        <v>9.1999999999999998E-2</v>
      </c>
      <c r="O79" s="20">
        <f>N79*5</f>
        <v>0.45999999999999996</v>
      </c>
      <c r="P79" s="20">
        <f t="shared" si="22"/>
        <v>1.1040000000000001</v>
      </c>
      <c r="Q79" s="20">
        <f t="shared" si="13"/>
        <v>1.1040000000000001</v>
      </c>
      <c r="R79" s="20">
        <f t="shared" si="16"/>
        <v>1.1040000000000001</v>
      </c>
      <c r="S79" s="20">
        <f t="shared" si="17"/>
        <v>1.1040000000000001</v>
      </c>
      <c r="T79" s="20">
        <f t="shared" si="18"/>
        <v>1.1040000000000001</v>
      </c>
      <c r="U79" s="20">
        <f t="shared" si="19"/>
        <v>1.1040000000000001</v>
      </c>
      <c r="V79" s="20">
        <f t="shared" si="20"/>
        <v>0.45999999999999996</v>
      </c>
      <c r="W79" s="20">
        <f t="shared" si="21"/>
        <v>7.5440000000000005</v>
      </c>
      <c r="AF79" s="6"/>
      <c r="AH79" s="6"/>
    </row>
    <row r="80" spans="1:36" s="5" customFormat="1" x14ac:dyDescent="0.25">
      <c r="A80" s="5" t="s">
        <v>386</v>
      </c>
      <c r="B80" s="5" t="s">
        <v>7</v>
      </c>
      <c r="C80" s="7"/>
      <c r="D80" s="7">
        <v>4800</v>
      </c>
      <c r="E80" s="7">
        <v>4800</v>
      </c>
      <c r="F80" s="7">
        <v>21850</v>
      </c>
      <c r="G80" s="5">
        <v>7.65</v>
      </c>
      <c r="H80" s="5">
        <v>5.6340000000000003</v>
      </c>
      <c r="I80" s="9">
        <f t="shared" si="14"/>
        <v>4</v>
      </c>
      <c r="J80" s="5" t="s">
        <v>67</v>
      </c>
      <c r="K80" s="5" t="s">
        <v>11</v>
      </c>
      <c r="L80" s="5">
        <v>84095</v>
      </c>
      <c r="M80" s="6">
        <v>41885</v>
      </c>
      <c r="N80" s="20">
        <f t="shared" si="15"/>
        <v>9.1999999999999998E-2</v>
      </c>
      <c r="O80" s="20">
        <f>N80*3</f>
        <v>0.27600000000000002</v>
      </c>
      <c r="P80" s="20">
        <f t="shared" si="22"/>
        <v>1.1040000000000001</v>
      </c>
      <c r="Q80" s="20">
        <f t="shared" si="13"/>
        <v>1.1040000000000001</v>
      </c>
      <c r="R80" s="20">
        <f t="shared" si="16"/>
        <v>1.1040000000000001</v>
      </c>
      <c r="S80" s="20">
        <f t="shared" si="17"/>
        <v>1.1040000000000001</v>
      </c>
      <c r="T80" s="20">
        <f t="shared" si="18"/>
        <v>1.1040000000000001</v>
      </c>
      <c r="U80" s="20">
        <f t="shared" si="19"/>
        <v>1.1040000000000001</v>
      </c>
      <c r="V80" s="20">
        <f t="shared" si="20"/>
        <v>0.45999999999999996</v>
      </c>
      <c r="W80" s="20">
        <f t="shared" si="21"/>
        <v>7.36</v>
      </c>
      <c r="AF80" s="6"/>
      <c r="AH80" s="6"/>
    </row>
    <row r="81" spans="1:34" s="5" customFormat="1" x14ac:dyDescent="0.25">
      <c r="A81" s="5" t="s">
        <v>387</v>
      </c>
      <c r="B81" s="5" t="s">
        <v>7</v>
      </c>
      <c r="C81" s="7"/>
      <c r="D81" s="7">
        <v>4800</v>
      </c>
      <c r="E81" s="7">
        <v>4800</v>
      </c>
      <c r="F81" s="7">
        <v>10500</v>
      </c>
      <c r="G81" s="5">
        <v>5</v>
      </c>
      <c r="H81" s="5">
        <v>4.0670000000000002</v>
      </c>
      <c r="I81" s="9">
        <f t="shared" si="14"/>
        <v>4</v>
      </c>
      <c r="J81" s="5" t="s">
        <v>351</v>
      </c>
      <c r="K81" s="5" t="s">
        <v>85</v>
      </c>
      <c r="L81" s="5">
        <v>84045</v>
      </c>
      <c r="M81" s="6">
        <v>41855</v>
      </c>
      <c r="N81" s="20">
        <f t="shared" si="15"/>
        <v>9.1999999999999998E-2</v>
      </c>
      <c r="O81" s="20">
        <f>N81*4</f>
        <v>0.36799999999999999</v>
      </c>
      <c r="P81" s="20">
        <f t="shared" si="22"/>
        <v>1.1040000000000001</v>
      </c>
      <c r="Q81" s="20">
        <f t="shared" si="13"/>
        <v>1.1040000000000001</v>
      </c>
      <c r="R81" s="20">
        <f t="shared" si="16"/>
        <v>1.1040000000000001</v>
      </c>
      <c r="S81" s="20">
        <f t="shared" si="17"/>
        <v>1.1040000000000001</v>
      </c>
      <c r="T81" s="20">
        <f t="shared" si="18"/>
        <v>1.1040000000000001</v>
      </c>
      <c r="U81" s="20">
        <f t="shared" si="19"/>
        <v>1.1040000000000001</v>
      </c>
      <c r="V81" s="20">
        <f t="shared" si="20"/>
        <v>0.45999999999999996</v>
      </c>
      <c r="W81" s="20">
        <f t="shared" si="21"/>
        <v>7.4520000000000008</v>
      </c>
      <c r="AF81" s="6"/>
      <c r="AH81" s="6"/>
    </row>
    <row r="82" spans="1:34" s="5" customFormat="1" x14ac:dyDescent="0.25">
      <c r="A82" s="5" t="s">
        <v>388</v>
      </c>
      <c r="B82" s="5" t="s">
        <v>7</v>
      </c>
      <c r="C82" s="7"/>
      <c r="D82" s="7">
        <v>3580.8</v>
      </c>
      <c r="E82" s="7">
        <v>3580.8</v>
      </c>
      <c r="F82" s="7">
        <v>17500</v>
      </c>
      <c r="G82" s="5">
        <v>4</v>
      </c>
      <c r="H82" s="5">
        <v>2.984</v>
      </c>
      <c r="I82" s="9">
        <f t="shared" si="14"/>
        <v>2.9840000000000004</v>
      </c>
      <c r="J82" s="5" t="s">
        <v>389</v>
      </c>
      <c r="K82" s="5" t="s">
        <v>85</v>
      </c>
      <c r="L82" s="5">
        <v>84062</v>
      </c>
      <c r="M82" s="6">
        <v>41831</v>
      </c>
      <c r="N82" s="20">
        <f t="shared" si="15"/>
        <v>6.8632000000000012E-2</v>
      </c>
      <c r="O82" s="20">
        <f>N82*5</f>
        <v>0.34316000000000008</v>
      </c>
      <c r="P82" s="20">
        <f t="shared" si="22"/>
        <v>0.82358400000000009</v>
      </c>
      <c r="Q82" s="20">
        <f t="shared" si="13"/>
        <v>0.82358400000000009</v>
      </c>
      <c r="R82" s="20">
        <f t="shared" si="16"/>
        <v>0.82358400000000009</v>
      </c>
      <c r="S82" s="20">
        <f t="shared" si="17"/>
        <v>0.82358400000000009</v>
      </c>
      <c r="T82" s="20">
        <f t="shared" si="18"/>
        <v>0.82358400000000009</v>
      </c>
      <c r="U82" s="20">
        <f t="shared" si="19"/>
        <v>0.82358400000000009</v>
      </c>
      <c r="V82" s="20">
        <f t="shared" si="20"/>
        <v>0.34316000000000008</v>
      </c>
      <c r="W82" s="20">
        <f t="shared" si="21"/>
        <v>5.6278240000000013</v>
      </c>
      <c r="AF82" s="6"/>
      <c r="AH82" s="6"/>
    </row>
    <row r="83" spans="1:34" s="5" customFormat="1" x14ac:dyDescent="0.25">
      <c r="A83" s="5" t="s">
        <v>390</v>
      </c>
      <c r="B83" s="5" t="s">
        <v>7</v>
      </c>
      <c r="C83" s="7"/>
      <c r="D83" s="7">
        <v>4800</v>
      </c>
      <c r="E83" s="7">
        <v>4800</v>
      </c>
      <c r="F83" s="7">
        <v>26683.200000000001</v>
      </c>
      <c r="G83" s="5">
        <v>8.16</v>
      </c>
      <c r="H83" s="5">
        <v>5.649</v>
      </c>
      <c r="I83" s="9">
        <f t="shared" si="14"/>
        <v>4</v>
      </c>
      <c r="J83" s="5" t="s">
        <v>391</v>
      </c>
      <c r="K83" s="5" t="s">
        <v>66</v>
      </c>
      <c r="L83" s="5">
        <v>84037</v>
      </c>
      <c r="M83" s="6">
        <v>41789</v>
      </c>
      <c r="N83" s="20">
        <f t="shared" si="15"/>
        <v>9.1999999999999998E-2</v>
      </c>
      <c r="O83" s="20">
        <f>N83*7</f>
        <v>0.64400000000000002</v>
      </c>
      <c r="P83" s="20">
        <f t="shared" si="22"/>
        <v>1.1040000000000001</v>
      </c>
      <c r="Q83" s="20">
        <f t="shared" si="13"/>
        <v>1.1040000000000001</v>
      </c>
      <c r="R83" s="20">
        <f t="shared" si="16"/>
        <v>1.1040000000000001</v>
      </c>
      <c r="S83" s="20">
        <f t="shared" si="17"/>
        <v>1.1040000000000001</v>
      </c>
      <c r="T83" s="20">
        <f t="shared" si="18"/>
        <v>1.1040000000000001</v>
      </c>
      <c r="U83" s="20">
        <f t="shared" si="19"/>
        <v>1.1040000000000001</v>
      </c>
      <c r="V83" s="20">
        <f t="shared" si="20"/>
        <v>0.45999999999999996</v>
      </c>
      <c r="W83" s="20">
        <f t="shared" si="21"/>
        <v>7.7280000000000006</v>
      </c>
      <c r="AF83" s="6"/>
      <c r="AH83" s="6"/>
    </row>
    <row r="84" spans="1:34" s="5" customFormat="1" x14ac:dyDescent="0.25">
      <c r="A84" s="5" t="s">
        <v>486</v>
      </c>
      <c r="B84" s="5" t="s">
        <v>7</v>
      </c>
      <c r="C84" s="7"/>
      <c r="D84" s="7">
        <v>4800</v>
      </c>
      <c r="E84" s="7">
        <v>4800</v>
      </c>
      <c r="F84" s="7">
        <v>27221.83</v>
      </c>
      <c r="G84" s="5">
        <v>6.03</v>
      </c>
      <c r="H84" s="5">
        <v>5.1420000000000003</v>
      </c>
      <c r="I84" s="9">
        <f t="shared" si="14"/>
        <v>4</v>
      </c>
      <c r="J84" s="5" t="s">
        <v>35</v>
      </c>
      <c r="K84" s="5" t="s">
        <v>11</v>
      </c>
      <c r="L84" s="5">
        <v>84092</v>
      </c>
      <c r="M84" s="6">
        <v>41964</v>
      </c>
      <c r="N84" s="20">
        <f t="shared" si="15"/>
        <v>9.1999999999999998E-2</v>
      </c>
      <c r="O84" s="20">
        <f>N84*1</f>
        <v>9.1999999999999998E-2</v>
      </c>
      <c r="P84" s="20">
        <f t="shared" si="22"/>
        <v>1.1040000000000001</v>
      </c>
      <c r="Q84" s="20">
        <f t="shared" ref="Q84:Q115" si="23">N84*12</f>
        <v>1.1040000000000001</v>
      </c>
      <c r="R84" s="20">
        <f t="shared" si="16"/>
        <v>1.1040000000000001</v>
      </c>
      <c r="S84" s="20">
        <f t="shared" si="17"/>
        <v>1.1040000000000001</v>
      </c>
      <c r="T84" s="20">
        <f t="shared" si="18"/>
        <v>1.1040000000000001</v>
      </c>
      <c r="U84" s="20">
        <f t="shared" si="19"/>
        <v>1.1040000000000001</v>
      </c>
      <c r="V84" s="20">
        <f t="shared" si="20"/>
        <v>0.45999999999999996</v>
      </c>
      <c r="W84" s="20">
        <f t="shared" si="21"/>
        <v>7.176000000000001</v>
      </c>
      <c r="AF84" s="6"/>
      <c r="AH84" s="6"/>
    </row>
    <row r="85" spans="1:34" s="5" customFormat="1" x14ac:dyDescent="0.25">
      <c r="A85" s="5" t="s">
        <v>380</v>
      </c>
      <c r="B85" s="5" t="s">
        <v>7</v>
      </c>
      <c r="C85" s="7"/>
      <c r="D85" s="7">
        <v>4800</v>
      </c>
      <c r="E85" s="7">
        <v>4800</v>
      </c>
      <c r="F85" s="7">
        <v>33152</v>
      </c>
      <c r="G85" s="5">
        <v>7.83</v>
      </c>
      <c r="H85" s="5">
        <v>6.8209999999999997</v>
      </c>
      <c r="I85" s="9">
        <f t="shared" si="14"/>
        <v>4</v>
      </c>
      <c r="J85" s="5" t="s">
        <v>30</v>
      </c>
      <c r="K85" s="5" t="s">
        <v>31</v>
      </c>
      <c r="L85" s="5">
        <v>84098</v>
      </c>
      <c r="M85" s="6">
        <v>41869</v>
      </c>
      <c r="N85" s="20">
        <f t="shared" si="15"/>
        <v>9.1999999999999998E-2</v>
      </c>
      <c r="O85" s="20">
        <f>N85*4</f>
        <v>0.36799999999999999</v>
      </c>
      <c r="P85" s="20">
        <f t="shared" si="22"/>
        <v>1.1040000000000001</v>
      </c>
      <c r="Q85" s="20">
        <f t="shared" si="23"/>
        <v>1.1040000000000001</v>
      </c>
      <c r="R85" s="20">
        <f t="shared" si="16"/>
        <v>1.1040000000000001</v>
      </c>
      <c r="S85" s="20">
        <f t="shared" si="17"/>
        <v>1.1040000000000001</v>
      </c>
      <c r="T85" s="20">
        <f t="shared" si="18"/>
        <v>1.1040000000000001</v>
      </c>
      <c r="U85" s="20">
        <f t="shared" si="19"/>
        <v>1.1040000000000001</v>
      </c>
      <c r="V85" s="20">
        <f t="shared" si="20"/>
        <v>0.45999999999999996</v>
      </c>
      <c r="W85" s="20">
        <f t="shared" si="21"/>
        <v>7.4520000000000008</v>
      </c>
      <c r="AF85" s="6"/>
      <c r="AH85" s="6"/>
    </row>
    <row r="86" spans="1:34" s="5" customFormat="1" x14ac:dyDescent="0.25">
      <c r="A86" s="5" t="s">
        <v>487</v>
      </c>
      <c r="B86" s="5" t="s">
        <v>7</v>
      </c>
      <c r="C86" s="7"/>
      <c r="D86" s="7">
        <v>4800</v>
      </c>
      <c r="E86" s="7">
        <v>4800</v>
      </c>
      <c r="F86" s="7">
        <v>20741.810000000001</v>
      </c>
      <c r="G86" s="5">
        <v>6.12</v>
      </c>
      <c r="H86" s="5">
        <v>5.056</v>
      </c>
      <c r="I86" s="9">
        <f t="shared" si="14"/>
        <v>4</v>
      </c>
      <c r="J86" s="5" t="s">
        <v>488</v>
      </c>
      <c r="K86" s="5" t="s">
        <v>82</v>
      </c>
      <c r="L86" s="5">
        <v>84321</v>
      </c>
      <c r="M86" s="6">
        <v>41988</v>
      </c>
      <c r="N86" s="20">
        <f t="shared" si="15"/>
        <v>9.1999999999999998E-2</v>
      </c>
      <c r="O86" s="20">
        <v>0</v>
      </c>
      <c r="P86" s="20">
        <f t="shared" si="22"/>
        <v>1.1040000000000001</v>
      </c>
      <c r="Q86" s="20">
        <f t="shared" si="23"/>
        <v>1.1040000000000001</v>
      </c>
      <c r="R86" s="20">
        <f t="shared" si="16"/>
        <v>1.1040000000000001</v>
      </c>
      <c r="S86" s="20">
        <f t="shared" si="17"/>
        <v>1.1040000000000001</v>
      </c>
      <c r="T86" s="20">
        <f t="shared" si="18"/>
        <v>1.1040000000000001</v>
      </c>
      <c r="U86" s="20">
        <f t="shared" si="19"/>
        <v>1.1040000000000001</v>
      </c>
      <c r="V86" s="20">
        <f t="shared" si="20"/>
        <v>0.45999999999999996</v>
      </c>
      <c r="W86" s="20">
        <f t="shared" si="21"/>
        <v>7.0840000000000005</v>
      </c>
      <c r="AF86" s="6"/>
      <c r="AH86" s="6"/>
    </row>
    <row r="87" spans="1:34" s="5" customFormat="1" x14ac:dyDescent="0.25">
      <c r="A87" s="5" t="s">
        <v>394</v>
      </c>
      <c r="B87" s="5" t="s">
        <v>7</v>
      </c>
      <c r="C87" s="7"/>
      <c r="D87" s="7">
        <v>4800</v>
      </c>
      <c r="E87" s="7">
        <v>4800</v>
      </c>
      <c r="F87" s="7">
        <v>31443.86</v>
      </c>
      <c r="G87" s="5">
        <v>8.91</v>
      </c>
      <c r="H87" s="5">
        <v>7.2149999999999999</v>
      </c>
      <c r="I87" s="9">
        <f t="shared" si="14"/>
        <v>4</v>
      </c>
      <c r="J87" s="5" t="s">
        <v>13</v>
      </c>
      <c r="K87" s="5" t="s">
        <v>11</v>
      </c>
      <c r="L87" s="5">
        <v>84103</v>
      </c>
      <c r="M87" s="6">
        <v>41912</v>
      </c>
      <c r="N87" s="20">
        <f t="shared" si="15"/>
        <v>9.1999999999999998E-2</v>
      </c>
      <c r="O87" s="20">
        <f>N87*3</f>
        <v>0.27600000000000002</v>
      </c>
      <c r="P87" s="20">
        <f t="shared" si="22"/>
        <v>1.1040000000000001</v>
      </c>
      <c r="Q87" s="20">
        <f t="shared" si="23"/>
        <v>1.1040000000000001</v>
      </c>
      <c r="R87" s="20">
        <f t="shared" si="16"/>
        <v>1.1040000000000001</v>
      </c>
      <c r="S87" s="20">
        <f t="shared" si="17"/>
        <v>1.1040000000000001</v>
      </c>
      <c r="T87" s="20">
        <f t="shared" si="18"/>
        <v>1.1040000000000001</v>
      </c>
      <c r="U87" s="20">
        <f t="shared" si="19"/>
        <v>1.1040000000000001</v>
      </c>
      <c r="V87" s="20">
        <f t="shared" si="20"/>
        <v>0.45999999999999996</v>
      </c>
      <c r="W87" s="20">
        <f t="shared" si="21"/>
        <v>7.36</v>
      </c>
      <c r="AF87" s="6"/>
      <c r="AH87" s="6"/>
    </row>
    <row r="88" spans="1:34" s="5" customFormat="1" x14ac:dyDescent="0.25">
      <c r="A88" s="5" t="s">
        <v>489</v>
      </c>
      <c r="B88" s="5" t="s">
        <v>7</v>
      </c>
      <c r="C88" s="7"/>
      <c r="D88" s="7">
        <v>4800</v>
      </c>
      <c r="E88" s="7">
        <v>4800</v>
      </c>
      <c r="F88" s="7">
        <v>8386</v>
      </c>
      <c r="G88" s="5">
        <v>4.59</v>
      </c>
      <c r="H88" s="5">
        <v>4.0339999999999998</v>
      </c>
      <c r="I88" s="9">
        <f t="shared" si="14"/>
        <v>4</v>
      </c>
      <c r="J88" s="5" t="s">
        <v>333</v>
      </c>
      <c r="K88" s="5" t="s">
        <v>51</v>
      </c>
      <c r="L88" s="5">
        <v>84414</v>
      </c>
      <c r="M88" s="6">
        <v>42042</v>
      </c>
      <c r="N88" s="20">
        <f t="shared" si="15"/>
        <v>9.1999999999999998E-2</v>
      </c>
      <c r="O88" s="20">
        <v>0</v>
      </c>
      <c r="P88" s="20">
        <f>N88*10</f>
        <v>0.91999999999999993</v>
      </c>
      <c r="Q88" s="20">
        <f t="shared" si="23"/>
        <v>1.1040000000000001</v>
      </c>
      <c r="R88" s="20">
        <f t="shared" si="16"/>
        <v>1.1040000000000001</v>
      </c>
      <c r="S88" s="20">
        <f t="shared" si="17"/>
        <v>1.1040000000000001</v>
      </c>
      <c r="T88" s="20">
        <f t="shared" si="18"/>
        <v>1.1040000000000001</v>
      </c>
      <c r="U88" s="20">
        <f t="shared" si="19"/>
        <v>1.1040000000000001</v>
      </c>
      <c r="V88" s="20">
        <f t="shared" si="20"/>
        <v>0.45999999999999996</v>
      </c>
      <c r="W88" s="20">
        <f t="shared" si="21"/>
        <v>6.9</v>
      </c>
      <c r="AF88" s="6"/>
      <c r="AH88" s="6"/>
    </row>
    <row r="89" spans="1:34" s="5" customFormat="1" x14ac:dyDescent="0.25">
      <c r="A89" s="5" t="s">
        <v>352</v>
      </c>
      <c r="B89" s="5" t="s">
        <v>7</v>
      </c>
      <c r="C89" s="7"/>
      <c r="D89" s="7">
        <v>4567.2</v>
      </c>
      <c r="E89" s="7">
        <v>4567.2</v>
      </c>
      <c r="F89" s="7">
        <v>24198</v>
      </c>
      <c r="G89" s="5">
        <v>4.75</v>
      </c>
      <c r="H89" s="5">
        <v>3.806</v>
      </c>
      <c r="I89" s="9">
        <f t="shared" si="14"/>
        <v>3.806</v>
      </c>
      <c r="J89" s="5" t="s">
        <v>126</v>
      </c>
      <c r="K89" s="5" t="s">
        <v>85</v>
      </c>
      <c r="L89" s="5">
        <v>84020</v>
      </c>
      <c r="M89" s="6">
        <v>41808</v>
      </c>
      <c r="N89" s="20">
        <f t="shared" si="15"/>
        <v>8.7538000000000005E-2</v>
      </c>
      <c r="O89" s="20">
        <f>N89*6</f>
        <v>0.52522800000000003</v>
      </c>
      <c r="P89" s="20">
        <f>N89*12</f>
        <v>1.0504560000000001</v>
      </c>
      <c r="Q89" s="20">
        <f t="shared" si="23"/>
        <v>1.0504560000000001</v>
      </c>
      <c r="R89" s="20">
        <f t="shared" si="16"/>
        <v>1.0504560000000001</v>
      </c>
      <c r="S89" s="20">
        <f t="shared" si="17"/>
        <v>1.0504560000000001</v>
      </c>
      <c r="T89" s="20">
        <f t="shared" si="18"/>
        <v>1.0504560000000001</v>
      </c>
      <c r="U89" s="20">
        <f t="shared" si="19"/>
        <v>1.0504560000000001</v>
      </c>
      <c r="V89" s="20">
        <f t="shared" si="20"/>
        <v>0.43769000000000002</v>
      </c>
      <c r="W89" s="20">
        <f t="shared" si="21"/>
        <v>7.2656540000000014</v>
      </c>
      <c r="AF89" s="6"/>
      <c r="AH89" s="6"/>
    </row>
    <row r="90" spans="1:34" s="5" customFormat="1" x14ac:dyDescent="0.25">
      <c r="A90" s="5" t="s">
        <v>366</v>
      </c>
      <c r="B90" s="5" t="s">
        <v>7</v>
      </c>
      <c r="C90" s="7"/>
      <c r="D90" s="7">
        <v>4134</v>
      </c>
      <c r="E90" s="7">
        <v>4134</v>
      </c>
      <c r="F90" s="7">
        <v>11906.92</v>
      </c>
      <c r="G90" s="5">
        <v>4.32</v>
      </c>
      <c r="H90" s="5">
        <v>3.6110000000000002</v>
      </c>
      <c r="I90" s="9">
        <f t="shared" si="14"/>
        <v>3.4449999999999998</v>
      </c>
      <c r="J90" s="5" t="s">
        <v>30</v>
      </c>
      <c r="K90" s="5" t="s">
        <v>31</v>
      </c>
      <c r="L90" s="5">
        <v>84098</v>
      </c>
      <c r="M90" s="6">
        <v>41831</v>
      </c>
      <c r="N90" s="20">
        <f t="shared" si="15"/>
        <v>7.9235E-2</v>
      </c>
      <c r="O90" s="20">
        <f>N90*5</f>
        <v>0.396175</v>
      </c>
      <c r="P90" s="20">
        <f>N90*12</f>
        <v>0.95082</v>
      </c>
      <c r="Q90" s="20">
        <f t="shared" si="23"/>
        <v>0.95082</v>
      </c>
      <c r="R90" s="20">
        <f t="shared" si="16"/>
        <v>0.95082</v>
      </c>
      <c r="S90" s="20">
        <f t="shared" si="17"/>
        <v>0.95082</v>
      </c>
      <c r="T90" s="20">
        <f t="shared" si="18"/>
        <v>0.95082</v>
      </c>
      <c r="U90" s="20">
        <f t="shared" si="19"/>
        <v>0.95082</v>
      </c>
      <c r="V90" s="20">
        <f t="shared" si="20"/>
        <v>0.396175</v>
      </c>
      <c r="W90" s="20">
        <f t="shared" si="21"/>
        <v>6.4972700000000012</v>
      </c>
      <c r="AF90" s="6"/>
      <c r="AH90" s="6"/>
    </row>
    <row r="91" spans="1:34" s="5" customFormat="1" x14ac:dyDescent="0.25">
      <c r="A91" s="5" t="s">
        <v>491</v>
      </c>
      <c r="B91" s="5" t="s">
        <v>7</v>
      </c>
      <c r="C91" s="7"/>
      <c r="D91" s="7">
        <v>4604.3999999999996</v>
      </c>
      <c r="E91" s="7">
        <v>4604.3999999999996</v>
      </c>
      <c r="F91" s="7">
        <v>17752</v>
      </c>
      <c r="G91" s="5">
        <v>4.95</v>
      </c>
      <c r="H91" s="5">
        <v>3.8370000000000002</v>
      </c>
      <c r="I91" s="9">
        <f t="shared" si="14"/>
        <v>3.8370000000000002</v>
      </c>
      <c r="J91" s="5" t="s">
        <v>13</v>
      </c>
      <c r="K91" s="5" t="s">
        <v>11</v>
      </c>
      <c r="L91" s="5">
        <v>84103</v>
      </c>
      <c r="M91" s="6">
        <v>42117</v>
      </c>
      <c r="N91" s="20">
        <f t="shared" si="15"/>
        <v>8.8250999999999996E-2</v>
      </c>
      <c r="O91" s="20">
        <v>0</v>
      </c>
      <c r="P91" s="20">
        <f>N91*8</f>
        <v>0.70600799999999997</v>
      </c>
      <c r="Q91" s="20">
        <f t="shared" si="23"/>
        <v>1.0590120000000001</v>
      </c>
      <c r="R91" s="20">
        <f t="shared" si="16"/>
        <v>1.0590120000000001</v>
      </c>
      <c r="S91" s="20">
        <f t="shared" si="17"/>
        <v>1.0590120000000001</v>
      </c>
      <c r="T91" s="20">
        <f t="shared" si="18"/>
        <v>1.0590120000000001</v>
      </c>
      <c r="U91" s="20">
        <f t="shared" si="19"/>
        <v>1.0590120000000001</v>
      </c>
      <c r="V91" s="20">
        <f t="shared" si="20"/>
        <v>0.44125499999999995</v>
      </c>
      <c r="W91" s="20">
        <f t="shared" si="21"/>
        <v>6.442323</v>
      </c>
      <c r="AF91" s="6"/>
      <c r="AH91" s="6"/>
    </row>
    <row r="92" spans="1:34" s="5" customFormat="1" x14ac:dyDescent="0.25">
      <c r="A92" s="5" t="s">
        <v>492</v>
      </c>
      <c r="B92" s="5" t="s">
        <v>7</v>
      </c>
      <c r="C92" s="7"/>
      <c r="D92" s="7">
        <v>1434</v>
      </c>
      <c r="E92" s="7">
        <v>1434</v>
      </c>
      <c r="F92" s="7">
        <v>6095</v>
      </c>
      <c r="G92" s="5">
        <v>1.53</v>
      </c>
      <c r="H92" s="5">
        <v>1.1950000000000001</v>
      </c>
      <c r="I92" s="9">
        <f t="shared" si="14"/>
        <v>1.1950000000000001</v>
      </c>
      <c r="J92" s="5" t="s">
        <v>67</v>
      </c>
      <c r="K92" s="5" t="s">
        <v>11</v>
      </c>
      <c r="L92" s="5">
        <v>84095</v>
      </c>
      <c r="M92" s="6">
        <v>41990</v>
      </c>
      <c r="N92" s="20">
        <f t="shared" si="15"/>
        <v>2.7485000000000002E-2</v>
      </c>
      <c r="O92" s="20">
        <v>0</v>
      </c>
      <c r="P92" s="20">
        <f t="shared" ref="P92:P103" si="24">N92*12</f>
        <v>0.32982</v>
      </c>
      <c r="Q92" s="20">
        <f t="shared" si="23"/>
        <v>0.32982</v>
      </c>
      <c r="R92" s="20">
        <f t="shared" si="16"/>
        <v>0.32982</v>
      </c>
      <c r="S92" s="20">
        <f t="shared" si="17"/>
        <v>0.32982</v>
      </c>
      <c r="T92" s="20">
        <f t="shared" si="18"/>
        <v>0.32982</v>
      </c>
      <c r="U92" s="20">
        <f t="shared" si="19"/>
        <v>0.32982</v>
      </c>
      <c r="V92" s="20">
        <f t="shared" si="20"/>
        <v>0.13742500000000002</v>
      </c>
      <c r="W92" s="20">
        <f t="shared" si="21"/>
        <v>2.1163449999999999</v>
      </c>
      <c r="AF92" s="6"/>
      <c r="AH92" s="6"/>
    </row>
    <row r="93" spans="1:34" s="5" customFormat="1" x14ac:dyDescent="0.25">
      <c r="A93" s="5" t="s">
        <v>493</v>
      </c>
      <c r="B93" s="5" t="s">
        <v>7</v>
      </c>
      <c r="C93" s="7"/>
      <c r="D93" s="7">
        <v>772.8</v>
      </c>
      <c r="E93" s="7">
        <v>772.8</v>
      </c>
      <c r="F93" s="7">
        <v>3454</v>
      </c>
      <c r="G93" s="5">
        <v>0.76500000000000001</v>
      </c>
      <c r="H93" s="5">
        <v>0.64400000000000002</v>
      </c>
      <c r="I93" s="9">
        <f t="shared" si="14"/>
        <v>0.64400000000000002</v>
      </c>
      <c r="J93" s="5" t="s">
        <v>38</v>
      </c>
      <c r="K93" s="5" t="s">
        <v>11</v>
      </c>
      <c r="L93" s="5">
        <v>84096</v>
      </c>
      <c r="M93" s="6">
        <v>41990</v>
      </c>
      <c r="N93" s="20">
        <f t="shared" si="15"/>
        <v>1.4812000000000001E-2</v>
      </c>
      <c r="O93" s="20">
        <v>0</v>
      </c>
      <c r="P93" s="20">
        <f t="shared" si="24"/>
        <v>0.17774400000000001</v>
      </c>
      <c r="Q93" s="20">
        <f t="shared" si="23"/>
        <v>0.17774400000000001</v>
      </c>
      <c r="R93" s="20">
        <f t="shared" si="16"/>
        <v>0.17774400000000001</v>
      </c>
      <c r="S93" s="20">
        <f t="shared" si="17"/>
        <v>0.17774400000000001</v>
      </c>
      <c r="T93" s="20">
        <f t="shared" si="18"/>
        <v>0.17774400000000001</v>
      </c>
      <c r="U93" s="20">
        <f t="shared" si="19"/>
        <v>0.17774400000000001</v>
      </c>
      <c r="V93" s="20">
        <f t="shared" si="20"/>
        <v>7.4060000000000001E-2</v>
      </c>
      <c r="W93" s="20">
        <f t="shared" si="21"/>
        <v>1.1405240000000001</v>
      </c>
      <c r="AF93" s="6"/>
      <c r="AH93" s="6"/>
    </row>
    <row r="94" spans="1:34" s="5" customFormat="1" x14ac:dyDescent="0.25">
      <c r="A94" s="5" t="s">
        <v>396</v>
      </c>
      <c r="B94" s="5" t="s">
        <v>7</v>
      </c>
      <c r="C94" s="7"/>
      <c r="D94" s="7">
        <v>4800</v>
      </c>
      <c r="E94" s="7">
        <v>4800</v>
      </c>
      <c r="F94" s="7">
        <v>18300</v>
      </c>
      <c r="G94" s="5">
        <v>6</v>
      </c>
      <c r="H94" s="5">
        <v>5.2709999999999999</v>
      </c>
      <c r="I94" s="9">
        <f t="shared" si="14"/>
        <v>4</v>
      </c>
      <c r="J94" s="5" t="s">
        <v>13</v>
      </c>
      <c r="K94" s="5" t="s">
        <v>11</v>
      </c>
      <c r="L94" s="5">
        <v>84109</v>
      </c>
      <c r="M94" s="6">
        <v>41912</v>
      </c>
      <c r="N94" s="20">
        <f t="shared" si="15"/>
        <v>9.1999999999999998E-2</v>
      </c>
      <c r="O94" s="20">
        <f>N94*3</f>
        <v>0.27600000000000002</v>
      </c>
      <c r="P94" s="20">
        <f t="shared" si="24"/>
        <v>1.1040000000000001</v>
      </c>
      <c r="Q94" s="20">
        <f t="shared" si="23"/>
        <v>1.1040000000000001</v>
      </c>
      <c r="R94" s="20">
        <f t="shared" si="16"/>
        <v>1.1040000000000001</v>
      </c>
      <c r="S94" s="20">
        <f t="shared" si="17"/>
        <v>1.1040000000000001</v>
      </c>
      <c r="T94" s="20">
        <f t="shared" si="18"/>
        <v>1.1040000000000001</v>
      </c>
      <c r="U94" s="20">
        <f t="shared" si="19"/>
        <v>1.1040000000000001</v>
      </c>
      <c r="V94" s="20">
        <f t="shared" si="20"/>
        <v>0.45999999999999996</v>
      </c>
      <c r="W94" s="20">
        <f t="shared" si="21"/>
        <v>7.36</v>
      </c>
      <c r="AF94" s="6"/>
      <c r="AH94" s="6"/>
    </row>
    <row r="95" spans="1:34" s="5" customFormat="1" x14ac:dyDescent="0.25">
      <c r="A95" s="5" t="s">
        <v>494</v>
      </c>
      <c r="B95" s="5" t="s">
        <v>7</v>
      </c>
      <c r="C95" s="7"/>
      <c r="D95" s="7">
        <v>669.6</v>
      </c>
      <c r="E95" s="7">
        <v>669.6</v>
      </c>
      <c r="F95" s="7">
        <v>3454</v>
      </c>
      <c r="G95" s="5">
        <v>0.76500000000000001</v>
      </c>
      <c r="H95" s="5">
        <v>0.55800000000000005</v>
      </c>
      <c r="I95" s="9">
        <f t="shared" si="14"/>
        <v>0.55800000000000005</v>
      </c>
      <c r="J95" s="5" t="s">
        <v>38</v>
      </c>
      <c r="K95" s="5" t="s">
        <v>11</v>
      </c>
      <c r="L95" s="5">
        <v>84096</v>
      </c>
      <c r="M95" s="6">
        <v>41990</v>
      </c>
      <c r="N95" s="20">
        <f t="shared" si="15"/>
        <v>1.2834000000000002E-2</v>
      </c>
      <c r="O95" s="20">
        <v>0</v>
      </c>
      <c r="P95" s="20">
        <f t="shared" si="24"/>
        <v>0.15400800000000003</v>
      </c>
      <c r="Q95" s="20">
        <f t="shared" si="23"/>
        <v>0.15400800000000003</v>
      </c>
      <c r="R95" s="20">
        <f t="shared" si="16"/>
        <v>0.15400800000000003</v>
      </c>
      <c r="S95" s="20">
        <f t="shared" si="17"/>
        <v>0.15400800000000003</v>
      </c>
      <c r="T95" s="20">
        <f t="shared" si="18"/>
        <v>0.15400800000000003</v>
      </c>
      <c r="U95" s="20">
        <f t="shared" si="19"/>
        <v>0.15400800000000003</v>
      </c>
      <c r="V95" s="20">
        <f t="shared" si="20"/>
        <v>6.4170000000000005E-2</v>
      </c>
      <c r="W95" s="20">
        <f t="shared" si="21"/>
        <v>0.98821800000000026</v>
      </c>
      <c r="AF95" s="6"/>
      <c r="AH95" s="6"/>
    </row>
    <row r="96" spans="1:34" s="5" customFormat="1" x14ac:dyDescent="0.25">
      <c r="A96" s="5" t="s">
        <v>495</v>
      </c>
      <c r="B96" s="5" t="s">
        <v>7</v>
      </c>
      <c r="C96" s="7"/>
      <c r="D96" s="7">
        <v>772.8</v>
      </c>
      <c r="E96" s="7">
        <v>772.8</v>
      </c>
      <c r="F96" s="7">
        <v>3454</v>
      </c>
      <c r="G96" s="5">
        <v>0.76500000000000001</v>
      </c>
      <c r="H96" s="5">
        <v>0.64400000000000002</v>
      </c>
      <c r="I96" s="9">
        <f t="shared" si="14"/>
        <v>0.64400000000000002</v>
      </c>
      <c r="J96" s="5" t="s">
        <v>38</v>
      </c>
      <c r="K96" s="5" t="s">
        <v>11</v>
      </c>
      <c r="L96" s="5">
        <v>84096</v>
      </c>
      <c r="M96" s="6">
        <v>41990</v>
      </c>
      <c r="N96" s="20">
        <f t="shared" si="15"/>
        <v>1.4812000000000001E-2</v>
      </c>
      <c r="O96" s="20">
        <v>0</v>
      </c>
      <c r="P96" s="20">
        <f t="shared" si="24"/>
        <v>0.17774400000000001</v>
      </c>
      <c r="Q96" s="20">
        <f t="shared" si="23"/>
        <v>0.17774400000000001</v>
      </c>
      <c r="R96" s="20">
        <f t="shared" si="16"/>
        <v>0.17774400000000001</v>
      </c>
      <c r="S96" s="20">
        <f t="shared" si="17"/>
        <v>0.17774400000000001</v>
      </c>
      <c r="T96" s="20">
        <f t="shared" si="18"/>
        <v>0.17774400000000001</v>
      </c>
      <c r="U96" s="20">
        <f t="shared" si="19"/>
        <v>0.17774400000000001</v>
      </c>
      <c r="V96" s="20">
        <f t="shared" si="20"/>
        <v>7.4060000000000001E-2</v>
      </c>
      <c r="W96" s="20">
        <f t="shared" si="21"/>
        <v>1.1405240000000001</v>
      </c>
      <c r="AF96" s="6"/>
      <c r="AH96" s="6"/>
    </row>
    <row r="97" spans="1:37" s="5" customFormat="1" x14ac:dyDescent="0.25">
      <c r="A97" s="5" t="s">
        <v>496</v>
      </c>
      <c r="B97" s="5" t="s">
        <v>7</v>
      </c>
      <c r="C97" s="7"/>
      <c r="D97" s="7">
        <v>748.8</v>
      </c>
      <c r="E97" s="7">
        <v>748.8</v>
      </c>
      <c r="F97" s="7">
        <v>3454</v>
      </c>
      <c r="G97" s="5">
        <v>0.76500000000000001</v>
      </c>
      <c r="H97" s="5">
        <v>0.624</v>
      </c>
      <c r="I97" s="9">
        <f t="shared" si="14"/>
        <v>0.624</v>
      </c>
      <c r="J97" s="5" t="s">
        <v>38</v>
      </c>
      <c r="K97" s="5" t="s">
        <v>11</v>
      </c>
      <c r="L97" s="5">
        <v>84096</v>
      </c>
      <c r="M97" s="6">
        <v>41990</v>
      </c>
      <c r="N97" s="20">
        <f t="shared" si="15"/>
        <v>1.4352E-2</v>
      </c>
      <c r="O97" s="20">
        <v>0</v>
      </c>
      <c r="P97" s="20">
        <f t="shared" si="24"/>
        <v>0.17222399999999999</v>
      </c>
      <c r="Q97" s="20">
        <f t="shared" si="23"/>
        <v>0.17222399999999999</v>
      </c>
      <c r="R97" s="20">
        <f t="shared" si="16"/>
        <v>0.17222399999999999</v>
      </c>
      <c r="S97" s="20">
        <f t="shared" si="17"/>
        <v>0.17222399999999999</v>
      </c>
      <c r="T97" s="20">
        <f t="shared" si="18"/>
        <v>0.17222399999999999</v>
      </c>
      <c r="U97" s="20">
        <f t="shared" si="19"/>
        <v>0.17222399999999999</v>
      </c>
      <c r="V97" s="20">
        <f t="shared" si="20"/>
        <v>7.1760000000000004E-2</v>
      </c>
      <c r="W97" s="20">
        <f t="shared" si="21"/>
        <v>1.1051039999999999</v>
      </c>
      <c r="AF97" s="6"/>
      <c r="AH97" s="6"/>
    </row>
    <row r="98" spans="1:37" s="5" customFormat="1" x14ac:dyDescent="0.25">
      <c r="A98" s="5" t="s">
        <v>497</v>
      </c>
      <c r="B98" s="5" t="s">
        <v>7</v>
      </c>
      <c r="C98" s="7"/>
      <c r="D98" s="7">
        <v>772.8</v>
      </c>
      <c r="E98" s="7">
        <v>772.8</v>
      </c>
      <c r="F98" s="7">
        <v>3454</v>
      </c>
      <c r="G98" s="5">
        <v>0.76500000000000001</v>
      </c>
      <c r="H98" s="5">
        <v>0.64400000000000002</v>
      </c>
      <c r="I98" s="9">
        <f t="shared" ref="I98:I129" si="25">(E98/1.2)/1000</f>
        <v>0.64400000000000002</v>
      </c>
      <c r="J98" s="5" t="s">
        <v>38</v>
      </c>
      <c r="K98" s="5" t="s">
        <v>11</v>
      </c>
      <c r="L98" s="5">
        <v>84096</v>
      </c>
      <c r="M98" s="6">
        <v>41990</v>
      </c>
      <c r="N98" s="20">
        <f t="shared" si="15"/>
        <v>1.4812000000000001E-2</v>
      </c>
      <c r="O98" s="20">
        <v>0</v>
      </c>
      <c r="P98" s="20">
        <f t="shared" si="24"/>
        <v>0.17774400000000001</v>
      </c>
      <c r="Q98" s="20">
        <f t="shared" si="23"/>
        <v>0.17774400000000001</v>
      </c>
      <c r="R98" s="20">
        <f t="shared" si="16"/>
        <v>0.17774400000000001</v>
      </c>
      <c r="S98" s="20">
        <f t="shared" si="17"/>
        <v>0.17774400000000001</v>
      </c>
      <c r="T98" s="20">
        <f t="shared" si="18"/>
        <v>0.17774400000000001</v>
      </c>
      <c r="U98" s="20">
        <f t="shared" si="19"/>
        <v>0.17774400000000001</v>
      </c>
      <c r="V98" s="20">
        <f t="shared" si="20"/>
        <v>7.4060000000000001E-2</v>
      </c>
      <c r="W98" s="20">
        <f t="shared" si="21"/>
        <v>1.1405240000000001</v>
      </c>
      <c r="AF98" s="6"/>
      <c r="AH98" s="6"/>
      <c r="AK98" s="6"/>
    </row>
    <row r="99" spans="1:37" s="5" customFormat="1" x14ac:dyDescent="0.25">
      <c r="A99" s="5" t="s">
        <v>397</v>
      </c>
      <c r="B99" s="5" t="s">
        <v>7</v>
      </c>
      <c r="C99" s="7"/>
      <c r="D99" s="7">
        <v>3991.2</v>
      </c>
      <c r="E99" s="7">
        <v>3991.2</v>
      </c>
      <c r="F99" s="7">
        <v>19403</v>
      </c>
      <c r="G99" s="5">
        <v>4.7699999999999996</v>
      </c>
      <c r="H99" s="5">
        <v>3.3260000000000001</v>
      </c>
      <c r="I99" s="9">
        <f t="shared" si="25"/>
        <v>3.3260000000000001</v>
      </c>
      <c r="J99" s="5" t="s">
        <v>13</v>
      </c>
      <c r="K99" s="5" t="s">
        <v>11</v>
      </c>
      <c r="L99" s="5">
        <v>84121</v>
      </c>
      <c r="M99" s="6">
        <v>41831</v>
      </c>
      <c r="N99" s="20">
        <f t="shared" si="15"/>
        <v>7.6497999999999997E-2</v>
      </c>
      <c r="O99" s="20">
        <f>N99*5</f>
        <v>0.38249</v>
      </c>
      <c r="P99" s="20">
        <f t="shared" si="24"/>
        <v>0.9179759999999999</v>
      </c>
      <c r="Q99" s="20">
        <f t="shared" si="23"/>
        <v>0.9179759999999999</v>
      </c>
      <c r="R99" s="20">
        <f t="shared" si="16"/>
        <v>0.9179759999999999</v>
      </c>
      <c r="S99" s="20">
        <f t="shared" si="17"/>
        <v>0.9179759999999999</v>
      </c>
      <c r="T99" s="20">
        <f t="shared" si="18"/>
        <v>0.9179759999999999</v>
      </c>
      <c r="U99" s="20">
        <f t="shared" si="19"/>
        <v>0.9179759999999999</v>
      </c>
      <c r="V99" s="20">
        <f t="shared" si="20"/>
        <v>0.38249</v>
      </c>
      <c r="W99" s="20">
        <f t="shared" si="21"/>
        <v>6.272835999999999</v>
      </c>
      <c r="AF99" s="6"/>
      <c r="AH99" s="6"/>
    </row>
    <row r="100" spans="1:37" s="5" customFormat="1" x14ac:dyDescent="0.25">
      <c r="A100" s="5" t="s">
        <v>498</v>
      </c>
      <c r="B100" s="5" t="s">
        <v>7</v>
      </c>
      <c r="C100" s="7"/>
      <c r="D100" s="7">
        <v>772.8</v>
      </c>
      <c r="E100" s="7">
        <v>772.8</v>
      </c>
      <c r="F100" s="7">
        <v>3454</v>
      </c>
      <c r="G100" s="5">
        <v>0.76500000000000001</v>
      </c>
      <c r="H100" s="5">
        <v>0.64400000000000002</v>
      </c>
      <c r="I100" s="9">
        <f t="shared" si="25"/>
        <v>0.64400000000000002</v>
      </c>
      <c r="J100" s="5" t="s">
        <v>38</v>
      </c>
      <c r="K100" s="5" t="s">
        <v>11</v>
      </c>
      <c r="L100" s="5">
        <v>84096</v>
      </c>
      <c r="M100" s="6">
        <v>41990</v>
      </c>
      <c r="N100" s="20">
        <f t="shared" si="15"/>
        <v>1.4812000000000001E-2</v>
      </c>
      <c r="O100" s="20">
        <v>0</v>
      </c>
      <c r="P100" s="20">
        <f t="shared" si="24"/>
        <v>0.17774400000000001</v>
      </c>
      <c r="Q100" s="20">
        <f t="shared" si="23"/>
        <v>0.17774400000000001</v>
      </c>
      <c r="R100" s="20">
        <f t="shared" si="16"/>
        <v>0.17774400000000001</v>
      </c>
      <c r="S100" s="20">
        <f t="shared" si="17"/>
        <v>0.17774400000000001</v>
      </c>
      <c r="T100" s="20">
        <f t="shared" si="18"/>
        <v>0.17774400000000001</v>
      </c>
      <c r="U100" s="20">
        <f t="shared" si="19"/>
        <v>0.17774400000000001</v>
      </c>
      <c r="V100" s="20">
        <f t="shared" si="20"/>
        <v>7.4060000000000001E-2</v>
      </c>
      <c r="W100" s="20">
        <f t="shared" si="21"/>
        <v>1.1405240000000001</v>
      </c>
      <c r="AF100" s="6"/>
      <c r="AH100" s="6"/>
    </row>
    <row r="101" spans="1:37" s="5" customFormat="1" x14ac:dyDescent="0.25">
      <c r="A101" s="5" t="s">
        <v>500</v>
      </c>
      <c r="B101" s="5" t="s">
        <v>7</v>
      </c>
      <c r="C101" s="7"/>
      <c r="D101" s="7">
        <v>748.8</v>
      </c>
      <c r="E101" s="7">
        <v>748.8</v>
      </c>
      <c r="F101" s="7">
        <v>3454</v>
      </c>
      <c r="G101" s="5">
        <v>0.75</v>
      </c>
      <c r="H101" s="5">
        <v>0.624</v>
      </c>
      <c r="I101" s="9">
        <f t="shared" si="25"/>
        <v>0.624</v>
      </c>
      <c r="J101" s="5" t="s">
        <v>38</v>
      </c>
      <c r="K101" s="5" t="s">
        <v>11</v>
      </c>
      <c r="L101" s="5">
        <v>84096</v>
      </c>
      <c r="M101" s="6">
        <v>41990</v>
      </c>
      <c r="N101" s="20">
        <f t="shared" si="15"/>
        <v>1.4352E-2</v>
      </c>
      <c r="O101" s="20">
        <v>0</v>
      </c>
      <c r="P101" s="20">
        <f t="shared" si="24"/>
        <v>0.17222399999999999</v>
      </c>
      <c r="Q101" s="20">
        <f t="shared" si="23"/>
        <v>0.17222399999999999</v>
      </c>
      <c r="R101" s="20">
        <f t="shared" si="16"/>
        <v>0.17222399999999999</v>
      </c>
      <c r="S101" s="20">
        <f t="shared" si="17"/>
        <v>0.17222399999999999</v>
      </c>
      <c r="T101" s="20">
        <f t="shared" si="18"/>
        <v>0.17222399999999999</v>
      </c>
      <c r="U101" s="20">
        <f t="shared" si="19"/>
        <v>0.17222399999999999</v>
      </c>
      <c r="V101" s="20">
        <f t="shared" si="20"/>
        <v>7.1760000000000004E-2</v>
      </c>
      <c r="W101" s="20">
        <f t="shared" si="21"/>
        <v>1.1051039999999999</v>
      </c>
      <c r="AF101" s="6"/>
      <c r="AH101" s="6"/>
    </row>
    <row r="102" spans="1:37" s="5" customFormat="1" x14ac:dyDescent="0.25">
      <c r="A102" s="5" t="s">
        <v>501</v>
      </c>
      <c r="B102" s="5" t="s">
        <v>7</v>
      </c>
      <c r="C102" s="7"/>
      <c r="D102" s="7">
        <v>778.8</v>
      </c>
      <c r="E102" s="7">
        <v>778.8</v>
      </c>
      <c r="F102" s="7">
        <v>3454</v>
      </c>
      <c r="G102" s="5">
        <v>0.76500000000000001</v>
      </c>
      <c r="H102" s="5">
        <v>0.64900000000000002</v>
      </c>
      <c r="I102" s="9">
        <f t="shared" si="25"/>
        <v>0.64900000000000002</v>
      </c>
      <c r="J102" s="5" t="s">
        <v>38</v>
      </c>
      <c r="K102" s="5" t="s">
        <v>11</v>
      </c>
      <c r="L102" s="5">
        <v>84096</v>
      </c>
      <c r="M102" s="6">
        <v>41999</v>
      </c>
      <c r="N102" s="20">
        <f t="shared" si="15"/>
        <v>1.4927000000000001E-2</v>
      </c>
      <c r="O102" s="20">
        <v>0</v>
      </c>
      <c r="P102" s="20">
        <f t="shared" si="24"/>
        <v>0.17912400000000001</v>
      </c>
      <c r="Q102" s="20">
        <f t="shared" si="23"/>
        <v>0.17912400000000001</v>
      </c>
      <c r="R102" s="20">
        <f t="shared" si="16"/>
        <v>0.17912400000000001</v>
      </c>
      <c r="S102" s="20">
        <f t="shared" si="17"/>
        <v>0.17912400000000001</v>
      </c>
      <c r="T102" s="20">
        <f t="shared" si="18"/>
        <v>0.17912400000000001</v>
      </c>
      <c r="U102" s="20">
        <f t="shared" si="19"/>
        <v>0.17912400000000001</v>
      </c>
      <c r="V102" s="20">
        <f t="shared" si="20"/>
        <v>7.4635000000000007E-2</v>
      </c>
      <c r="W102" s="20">
        <f t="shared" si="21"/>
        <v>1.1493790000000002</v>
      </c>
      <c r="AF102" s="6"/>
      <c r="AH102" s="6"/>
    </row>
    <row r="103" spans="1:37" s="5" customFormat="1" x14ac:dyDescent="0.25">
      <c r="A103" s="5" t="s">
        <v>502</v>
      </c>
      <c r="B103" s="5" t="s">
        <v>7</v>
      </c>
      <c r="C103" s="7"/>
      <c r="D103" s="7">
        <v>4208.3999999999996</v>
      </c>
      <c r="E103" s="7">
        <v>4208.3999999999996</v>
      </c>
      <c r="F103" s="7">
        <v>19404.400000000001</v>
      </c>
      <c r="G103" s="5">
        <v>6</v>
      </c>
      <c r="H103" s="5">
        <v>5.0540000000000003</v>
      </c>
      <c r="I103" s="9">
        <f t="shared" si="25"/>
        <v>3.5070000000000001</v>
      </c>
      <c r="J103" s="5" t="s">
        <v>118</v>
      </c>
      <c r="K103" s="5" t="s">
        <v>66</v>
      </c>
      <c r="L103" s="5">
        <v>84054</v>
      </c>
      <c r="M103" s="6">
        <v>41964</v>
      </c>
      <c r="N103" s="20">
        <f t="shared" si="15"/>
        <v>8.0660999999999997E-2</v>
      </c>
      <c r="O103" s="20">
        <f>N103*1</f>
        <v>8.0660999999999997E-2</v>
      </c>
      <c r="P103" s="20">
        <f t="shared" si="24"/>
        <v>0.96793200000000001</v>
      </c>
      <c r="Q103" s="20">
        <f t="shared" si="23"/>
        <v>0.96793200000000001</v>
      </c>
      <c r="R103" s="20">
        <f t="shared" si="16"/>
        <v>0.96793200000000001</v>
      </c>
      <c r="S103" s="20">
        <f t="shared" si="17"/>
        <v>0.96793200000000001</v>
      </c>
      <c r="T103" s="20">
        <f t="shared" si="18"/>
        <v>0.96793200000000001</v>
      </c>
      <c r="U103" s="20">
        <f t="shared" si="19"/>
        <v>0.96793200000000001</v>
      </c>
      <c r="V103" s="20">
        <f t="shared" si="20"/>
        <v>0.40330499999999997</v>
      </c>
      <c r="W103" s="20">
        <f t="shared" si="21"/>
        <v>6.2915580000000002</v>
      </c>
      <c r="AF103" s="6"/>
      <c r="AH103" s="6"/>
    </row>
    <row r="104" spans="1:37" s="5" customFormat="1" x14ac:dyDescent="0.25">
      <c r="A104" s="5" t="s">
        <v>499</v>
      </c>
      <c r="B104" s="5" t="s">
        <v>7</v>
      </c>
      <c r="C104" s="7"/>
      <c r="D104" s="7">
        <v>3038.4</v>
      </c>
      <c r="E104" s="7">
        <v>3038.4</v>
      </c>
      <c r="F104" s="7">
        <v>24154.61</v>
      </c>
      <c r="G104" s="5">
        <v>3.3</v>
      </c>
      <c r="H104" s="5">
        <v>2.6150000000000002</v>
      </c>
      <c r="I104" s="9">
        <f t="shared" si="25"/>
        <v>2.532</v>
      </c>
      <c r="J104" s="5" t="s">
        <v>171</v>
      </c>
      <c r="K104" s="5" t="s">
        <v>66</v>
      </c>
      <c r="L104" s="5">
        <v>84040</v>
      </c>
      <c r="M104" s="6">
        <v>42012</v>
      </c>
      <c r="N104" s="20">
        <f t="shared" si="15"/>
        <v>5.8236000000000003E-2</v>
      </c>
      <c r="O104" s="20">
        <v>0</v>
      </c>
      <c r="P104" s="20">
        <f>N104*11</f>
        <v>0.64059600000000005</v>
      </c>
      <c r="Q104" s="20">
        <f t="shared" si="23"/>
        <v>0.69883200000000001</v>
      </c>
      <c r="R104" s="20">
        <f t="shared" si="16"/>
        <v>0.69883200000000001</v>
      </c>
      <c r="S104" s="20">
        <f t="shared" si="17"/>
        <v>0.69883200000000001</v>
      </c>
      <c r="T104" s="20">
        <f t="shared" si="18"/>
        <v>0.69883200000000001</v>
      </c>
      <c r="U104" s="20">
        <f t="shared" si="19"/>
        <v>0.69883200000000001</v>
      </c>
      <c r="V104" s="20">
        <f t="shared" si="20"/>
        <v>0.29117999999999999</v>
      </c>
      <c r="W104" s="20">
        <f t="shared" si="21"/>
        <v>4.4259360000000001</v>
      </c>
      <c r="AF104" s="6"/>
      <c r="AH104" s="6"/>
    </row>
    <row r="105" spans="1:37" s="5" customFormat="1" x14ac:dyDescent="0.25">
      <c r="A105" s="5" t="s">
        <v>503</v>
      </c>
      <c r="B105" s="5" t="s">
        <v>7</v>
      </c>
      <c r="C105" s="7"/>
      <c r="D105" s="7">
        <v>660</v>
      </c>
      <c r="E105" s="7">
        <v>660</v>
      </c>
      <c r="F105" s="7">
        <v>3454</v>
      </c>
      <c r="G105" s="5">
        <v>0.76500000000000001</v>
      </c>
      <c r="H105" s="5">
        <v>0.55000000000000004</v>
      </c>
      <c r="I105" s="9">
        <f t="shared" si="25"/>
        <v>0.55000000000000004</v>
      </c>
      <c r="J105" s="5" t="s">
        <v>38</v>
      </c>
      <c r="K105" s="5" t="s">
        <v>11</v>
      </c>
      <c r="L105" s="5">
        <v>84096</v>
      </c>
      <c r="M105" s="6">
        <v>41999</v>
      </c>
      <c r="N105" s="20">
        <f t="shared" si="15"/>
        <v>1.2650000000000002E-2</v>
      </c>
      <c r="O105" s="20">
        <v>0</v>
      </c>
      <c r="P105" s="20">
        <f t="shared" ref="P105:P117" si="26">N105*12</f>
        <v>0.15180000000000002</v>
      </c>
      <c r="Q105" s="20">
        <f t="shared" si="23"/>
        <v>0.15180000000000002</v>
      </c>
      <c r="R105" s="20">
        <f t="shared" si="16"/>
        <v>0.15180000000000002</v>
      </c>
      <c r="S105" s="20">
        <f t="shared" si="17"/>
        <v>0.15180000000000002</v>
      </c>
      <c r="T105" s="20">
        <f t="shared" si="18"/>
        <v>0.15180000000000002</v>
      </c>
      <c r="U105" s="20">
        <f t="shared" si="19"/>
        <v>0.15180000000000002</v>
      </c>
      <c r="V105" s="20">
        <f t="shared" si="20"/>
        <v>6.3250000000000001E-2</v>
      </c>
      <c r="W105" s="20">
        <f t="shared" si="21"/>
        <v>0.97405000000000019</v>
      </c>
      <c r="AF105" s="6"/>
      <c r="AG105" s="6"/>
      <c r="AH105" s="6"/>
    </row>
    <row r="106" spans="1:37" s="5" customFormat="1" x14ac:dyDescent="0.25">
      <c r="A106" s="5" t="s">
        <v>504</v>
      </c>
      <c r="B106" s="5" t="s">
        <v>7</v>
      </c>
      <c r="C106" s="7"/>
      <c r="D106" s="7">
        <v>672</v>
      </c>
      <c r="E106" s="7">
        <v>672</v>
      </c>
      <c r="F106" s="7">
        <v>3454</v>
      </c>
      <c r="G106" s="5">
        <v>0.76500000000000001</v>
      </c>
      <c r="H106" s="5">
        <v>0.56000000000000005</v>
      </c>
      <c r="I106" s="9">
        <f t="shared" si="25"/>
        <v>0.56000000000000005</v>
      </c>
      <c r="J106" s="5" t="s">
        <v>38</v>
      </c>
      <c r="K106" s="5" t="s">
        <v>11</v>
      </c>
      <c r="L106" s="5">
        <v>84096</v>
      </c>
      <c r="M106" s="6">
        <v>41999</v>
      </c>
      <c r="N106" s="20">
        <f t="shared" si="15"/>
        <v>1.2880000000000001E-2</v>
      </c>
      <c r="O106" s="20">
        <v>0</v>
      </c>
      <c r="P106" s="20">
        <f t="shared" si="26"/>
        <v>0.15456</v>
      </c>
      <c r="Q106" s="20">
        <f t="shared" si="23"/>
        <v>0.15456</v>
      </c>
      <c r="R106" s="20">
        <f t="shared" si="16"/>
        <v>0.15456</v>
      </c>
      <c r="S106" s="20">
        <f t="shared" si="17"/>
        <v>0.15456</v>
      </c>
      <c r="T106" s="20">
        <f t="shared" si="18"/>
        <v>0.15456</v>
      </c>
      <c r="U106" s="20">
        <f t="shared" si="19"/>
        <v>0.15456</v>
      </c>
      <c r="V106" s="20">
        <f t="shared" si="20"/>
        <v>6.4399999999999999E-2</v>
      </c>
      <c r="W106" s="20">
        <f t="shared" si="21"/>
        <v>0.99176000000000009</v>
      </c>
      <c r="AF106" s="6"/>
      <c r="AH106" s="6"/>
    </row>
    <row r="107" spans="1:37" s="5" customFormat="1" x14ac:dyDescent="0.25">
      <c r="A107" s="5" t="s">
        <v>399</v>
      </c>
      <c r="B107" s="5" t="s">
        <v>7</v>
      </c>
      <c r="C107" s="7"/>
      <c r="D107" s="7">
        <v>4270.8</v>
      </c>
      <c r="E107" s="7">
        <v>4270.8</v>
      </c>
      <c r="F107" s="7">
        <v>17023</v>
      </c>
      <c r="G107" s="5">
        <v>4.16</v>
      </c>
      <c r="H107" s="5">
        <v>3.5590000000000002</v>
      </c>
      <c r="I107" s="9">
        <f t="shared" si="25"/>
        <v>3.5590000000000006</v>
      </c>
      <c r="J107" s="5" t="s">
        <v>13</v>
      </c>
      <c r="K107" s="5" t="s">
        <v>11</v>
      </c>
      <c r="L107" s="5">
        <v>84103</v>
      </c>
      <c r="M107" s="6">
        <v>41869</v>
      </c>
      <c r="N107" s="20">
        <f t="shared" si="15"/>
        <v>8.1857000000000013E-2</v>
      </c>
      <c r="O107" s="20">
        <f>N107*4</f>
        <v>0.32742800000000005</v>
      </c>
      <c r="P107" s="20">
        <f t="shared" si="26"/>
        <v>0.98228400000000016</v>
      </c>
      <c r="Q107" s="20">
        <f t="shared" si="23"/>
        <v>0.98228400000000016</v>
      </c>
      <c r="R107" s="20">
        <f t="shared" si="16"/>
        <v>0.98228400000000016</v>
      </c>
      <c r="S107" s="20">
        <f t="shared" si="17"/>
        <v>0.98228400000000016</v>
      </c>
      <c r="T107" s="20">
        <f t="shared" si="18"/>
        <v>0.98228400000000016</v>
      </c>
      <c r="U107" s="20">
        <f t="shared" si="19"/>
        <v>0.98228400000000016</v>
      </c>
      <c r="V107" s="20">
        <f t="shared" si="20"/>
        <v>0.40928500000000007</v>
      </c>
      <c r="W107" s="20">
        <f t="shared" si="21"/>
        <v>6.6304169999999996</v>
      </c>
      <c r="AF107" s="6"/>
      <c r="AH107" s="6"/>
    </row>
    <row r="108" spans="1:37" s="5" customFormat="1" x14ac:dyDescent="0.25">
      <c r="A108" s="5" t="s">
        <v>505</v>
      </c>
      <c r="B108" s="5" t="s">
        <v>7</v>
      </c>
      <c r="C108" s="7"/>
      <c r="D108" s="7">
        <v>697.2</v>
      </c>
      <c r="E108" s="7">
        <v>697.2</v>
      </c>
      <c r="F108" s="7">
        <v>3454</v>
      </c>
      <c r="G108" s="5">
        <v>0.76500000000000001</v>
      </c>
      <c r="H108" s="5">
        <v>0.58099999999999996</v>
      </c>
      <c r="I108" s="9">
        <f t="shared" si="25"/>
        <v>0.58100000000000007</v>
      </c>
      <c r="J108" s="5" t="s">
        <v>38</v>
      </c>
      <c r="K108" s="5" t="s">
        <v>11</v>
      </c>
      <c r="L108" s="5">
        <v>84096</v>
      </c>
      <c r="M108" s="6">
        <v>41999</v>
      </c>
      <c r="N108" s="20">
        <f t="shared" si="15"/>
        <v>1.3363000000000002E-2</v>
      </c>
      <c r="O108" s="20">
        <v>0</v>
      </c>
      <c r="P108" s="20">
        <f t="shared" si="26"/>
        <v>0.16035600000000003</v>
      </c>
      <c r="Q108" s="20">
        <f t="shared" si="23"/>
        <v>0.16035600000000003</v>
      </c>
      <c r="R108" s="20">
        <f t="shared" si="16"/>
        <v>0.16035600000000003</v>
      </c>
      <c r="S108" s="20">
        <f t="shared" si="17"/>
        <v>0.16035600000000003</v>
      </c>
      <c r="T108" s="20">
        <f t="shared" si="18"/>
        <v>0.16035600000000003</v>
      </c>
      <c r="U108" s="20">
        <f t="shared" si="19"/>
        <v>0.16035600000000003</v>
      </c>
      <c r="V108" s="20">
        <f t="shared" si="20"/>
        <v>6.6815000000000013E-2</v>
      </c>
      <c r="W108" s="20">
        <f t="shared" si="21"/>
        <v>1.0289510000000002</v>
      </c>
      <c r="AF108" s="6"/>
      <c r="AH108" s="6"/>
    </row>
    <row r="109" spans="1:37" s="5" customFormat="1" x14ac:dyDescent="0.25">
      <c r="A109" s="5" t="s">
        <v>506</v>
      </c>
      <c r="B109" s="5" t="s">
        <v>7</v>
      </c>
      <c r="C109" s="7"/>
      <c r="D109" s="7">
        <v>676.8</v>
      </c>
      <c r="E109" s="7">
        <v>676.8</v>
      </c>
      <c r="F109" s="7">
        <v>3454</v>
      </c>
      <c r="G109" s="5">
        <v>0.76500000000000001</v>
      </c>
      <c r="H109" s="5">
        <v>0.56399999999999995</v>
      </c>
      <c r="I109" s="9">
        <f t="shared" si="25"/>
        <v>0.56399999999999995</v>
      </c>
      <c r="J109" s="5" t="s">
        <v>38</v>
      </c>
      <c r="K109" s="5" t="s">
        <v>11</v>
      </c>
      <c r="L109" s="5">
        <v>84096</v>
      </c>
      <c r="M109" s="6">
        <v>41999</v>
      </c>
      <c r="N109" s="20">
        <f t="shared" si="15"/>
        <v>1.2971999999999999E-2</v>
      </c>
      <c r="O109" s="20">
        <v>0</v>
      </c>
      <c r="P109" s="20">
        <f t="shared" si="26"/>
        <v>0.155664</v>
      </c>
      <c r="Q109" s="20">
        <f t="shared" si="23"/>
        <v>0.155664</v>
      </c>
      <c r="R109" s="20">
        <f t="shared" si="16"/>
        <v>0.155664</v>
      </c>
      <c r="S109" s="20">
        <f t="shared" si="17"/>
        <v>0.155664</v>
      </c>
      <c r="T109" s="20">
        <f t="shared" si="18"/>
        <v>0.155664</v>
      </c>
      <c r="U109" s="20">
        <f t="shared" si="19"/>
        <v>0.155664</v>
      </c>
      <c r="V109" s="20">
        <f t="shared" si="20"/>
        <v>6.4860000000000001E-2</v>
      </c>
      <c r="W109" s="20">
        <f t="shared" si="21"/>
        <v>0.99884400000000007</v>
      </c>
      <c r="AF109" s="6"/>
      <c r="AH109" s="6"/>
    </row>
    <row r="110" spans="1:37" s="5" customFormat="1" x14ac:dyDescent="0.25">
      <c r="A110" s="5" t="s">
        <v>395</v>
      </c>
      <c r="B110" s="5" t="s">
        <v>7</v>
      </c>
      <c r="C110" s="7"/>
      <c r="D110" s="7">
        <v>4800</v>
      </c>
      <c r="E110" s="7">
        <v>4800</v>
      </c>
      <c r="F110" s="7">
        <v>11626.05</v>
      </c>
      <c r="G110" s="5">
        <v>5</v>
      </c>
      <c r="H110" s="5">
        <v>4.1639999999999997</v>
      </c>
      <c r="I110" s="9">
        <f t="shared" si="25"/>
        <v>4</v>
      </c>
      <c r="J110" s="5" t="s">
        <v>126</v>
      </c>
      <c r="K110" s="5" t="s">
        <v>11</v>
      </c>
      <c r="L110" s="5">
        <v>84020</v>
      </c>
      <c r="M110" s="6">
        <v>41885</v>
      </c>
      <c r="N110" s="20">
        <f t="shared" si="15"/>
        <v>9.1999999999999998E-2</v>
      </c>
      <c r="O110" s="20">
        <f>N110*3</f>
        <v>0.27600000000000002</v>
      </c>
      <c r="P110" s="20">
        <f t="shared" si="26"/>
        <v>1.1040000000000001</v>
      </c>
      <c r="Q110" s="20">
        <f t="shared" si="23"/>
        <v>1.1040000000000001</v>
      </c>
      <c r="R110" s="20">
        <f t="shared" si="16"/>
        <v>1.1040000000000001</v>
      </c>
      <c r="S110" s="20">
        <f t="shared" si="17"/>
        <v>1.1040000000000001</v>
      </c>
      <c r="T110" s="20">
        <f t="shared" si="18"/>
        <v>1.1040000000000001</v>
      </c>
      <c r="U110" s="20">
        <f t="shared" si="19"/>
        <v>1.1040000000000001</v>
      </c>
      <c r="V110" s="20">
        <f t="shared" si="20"/>
        <v>0.45999999999999996</v>
      </c>
      <c r="W110" s="20">
        <f t="shared" si="21"/>
        <v>7.36</v>
      </c>
      <c r="AF110" s="6"/>
      <c r="AH110" s="6"/>
    </row>
    <row r="111" spans="1:37" s="5" customFormat="1" x14ac:dyDescent="0.25">
      <c r="A111" s="5" t="s">
        <v>507</v>
      </c>
      <c r="B111" s="5" t="s">
        <v>7</v>
      </c>
      <c r="C111" s="7"/>
      <c r="D111" s="7">
        <v>676.8</v>
      </c>
      <c r="E111" s="7">
        <v>676.8</v>
      </c>
      <c r="F111" s="7">
        <v>3454</v>
      </c>
      <c r="G111" s="5">
        <v>0.76500000000000001</v>
      </c>
      <c r="H111" s="5">
        <v>0.56399999999999995</v>
      </c>
      <c r="I111" s="9">
        <f t="shared" si="25"/>
        <v>0.56399999999999995</v>
      </c>
      <c r="J111" s="5" t="s">
        <v>38</v>
      </c>
      <c r="K111" s="5" t="s">
        <v>11</v>
      </c>
      <c r="L111" s="5">
        <v>84096</v>
      </c>
      <c r="M111" s="6">
        <v>41999</v>
      </c>
      <c r="N111" s="20">
        <f t="shared" si="15"/>
        <v>1.2971999999999999E-2</v>
      </c>
      <c r="O111" s="20">
        <v>0</v>
      </c>
      <c r="P111" s="20">
        <f t="shared" si="26"/>
        <v>0.155664</v>
      </c>
      <c r="Q111" s="20">
        <f t="shared" si="23"/>
        <v>0.155664</v>
      </c>
      <c r="R111" s="20">
        <f t="shared" si="16"/>
        <v>0.155664</v>
      </c>
      <c r="S111" s="20">
        <f t="shared" si="17"/>
        <v>0.155664</v>
      </c>
      <c r="T111" s="20">
        <f t="shared" si="18"/>
        <v>0.155664</v>
      </c>
      <c r="U111" s="20">
        <f t="shared" si="19"/>
        <v>0.155664</v>
      </c>
      <c r="V111" s="20">
        <f t="shared" si="20"/>
        <v>6.4860000000000001E-2</v>
      </c>
      <c r="W111" s="20">
        <f t="shared" si="21"/>
        <v>0.99884400000000007</v>
      </c>
      <c r="AF111" s="6"/>
      <c r="AH111" s="6"/>
    </row>
    <row r="112" spans="1:37" s="5" customFormat="1" x14ac:dyDescent="0.25">
      <c r="A112" s="5" t="s">
        <v>508</v>
      </c>
      <c r="B112" s="5" t="s">
        <v>7</v>
      </c>
      <c r="C112" s="7"/>
      <c r="D112" s="7">
        <v>772.8</v>
      </c>
      <c r="E112" s="7">
        <v>772.8</v>
      </c>
      <c r="F112" s="7">
        <v>3454</v>
      </c>
      <c r="G112" s="5">
        <v>0.76500000000000001</v>
      </c>
      <c r="H112" s="5">
        <v>0.64400000000000002</v>
      </c>
      <c r="I112" s="9">
        <f t="shared" si="25"/>
        <v>0.64400000000000002</v>
      </c>
      <c r="J112" s="5" t="s">
        <v>38</v>
      </c>
      <c r="K112" s="5" t="s">
        <v>11</v>
      </c>
      <c r="L112" s="5">
        <v>84096</v>
      </c>
      <c r="M112" s="6">
        <v>41999</v>
      </c>
      <c r="N112" s="20">
        <f t="shared" si="15"/>
        <v>1.4812000000000001E-2</v>
      </c>
      <c r="O112" s="20">
        <v>0</v>
      </c>
      <c r="P112" s="20">
        <f t="shared" si="26"/>
        <v>0.17774400000000001</v>
      </c>
      <c r="Q112" s="20">
        <f t="shared" si="23"/>
        <v>0.17774400000000001</v>
      </c>
      <c r="R112" s="20">
        <f t="shared" si="16"/>
        <v>0.17774400000000001</v>
      </c>
      <c r="S112" s="20">
        <f t="shared" si="17"/>
        <v>0.17774400000000001</v>
      </c>
      <c r="T112" s="20">
        <f t="shared" si="18"/>
        <v>0.17774400000000001</v>
      </c>
      <c r="U112" s="20">
        <f t="shared" si="19"/>
        <v>0.17774400000000001</v>
      </c>
      <c r="V112" s="20">
        <f t="shared" si="20"/>
        <v>7.4060000000000001E-2</v>
      </c>
      <c r="W112" s="20">
        <f t="shared" si="21"/>
        <v>1.1405240000000001</v>
      </c>
      <c r="AF112" s="6"/>
      <c r="AH112" s="6"/>
    </row>
    <row r="113" spans="1:35" s="5" customFormat="1" x14ac:dyDescent="0.25">
      <c r="A113" s="5" t="s">
        <v>509</v>
      </c>
      <c r="B113" s="5" t="s">
        <v>7</v>
      </c>
      <c r="C113" s="7"/>
      <c r="D113" s="7">
        <v>669.6</v>
      </c>
      <c r="E113" s="7">
        <v>669.6</v>
      </c>
      <c r="F113" s="7">
        <v>3454</v>
      </c>
      <c r="G113" s="5">
        <v>0.76500000000000001</v>
      </c>
      <c r="H113" s="5">
        <v>0.55800000000000005</v>
      </c>
      <c r="I113" s="9">
        <f t="shared" si="25"/>
        <v>0.55800000000000005</v>
      </c>
      <c r="J113" s="5" t="s">
        <v>38</v>
      </c>
      <c r="K113" s="5" t="s">
        <v>11</v>
      </c>
      <c r="L113" s="5">
        <v>84096</v>
      </c>
      <c r="M113" s="6">
        <v>41999</v>
      </c>
      <c r="N113" s="20">
        <f t="shared" si="15"/>
        <v>1.2834000000000002E-2</v>
      </c>
      <c r="O113" s="20">
        <v>0</v>
      </c>
      <c r="P113" s="20">
        <f t="shared" si="26"/>
        <v>0.15400800000000003</v>
      </c>
      <c r="Q113" s="20">
        <f t="shared" si="23"/>
        <v>0.15400800000000003</v>
      </c>
      <c r="R113" s="20">
        <f t="shared" si="16"/>
        <v>0.15400800000000003</v>
      </c>
      <c r="S113" s="20">
        <f t="shared" si="17"/>
        <v>0.15400800000000003</v>
      </c>
      <c r="T113" s="20">
        <f t="shared" si="18"/>
        <v>0.15400800000000003</v>
      </c>
      <c r="U113" s="20">
        <f t="shared" si="19"/>
        <v>0.15400800000000003</v>
      </c>
      <c r="V113" s="20">
        <f t="shared" si="20"/>
        <v>6.4170000000000005E-2</v>
      </c>
      <c r="W113" s="20">
        <f t="shared" si="21"/>
        <v>0.98821800000000026</v>
      </c>
      <c r="AF113" s="6"/>
      <c r="AH113" s="6"/>
      <c r="AI113" s="6"/>
    </row>
    <row r="114" spans="1:35" s="5" customFormat="1" x14ac:dyDescent="0.25">
      <c r="A114" s="5" t="s">
        <v>401</v>
      </c>
      <c r="B114" s="5" t="s">
        <v>7</v>
      </c>
      <c r="C114" s="7"/>
      <c r="D114" s="7">
        <v>4166.3999999999996</v>
      </c>
      <c r="E114" s="7">
        <v>4166.3999999999996</v>
      </c>
      <c r="F114" s="7">
        <v>14908</v>
      </c>
      <c r="G114" s="5">
        <v>4</v>
      </c>
      <c r="H114" s="5">
        <v>3.472</v>
      </c>
      <c r="I114" s="9">
        <f t="shared" si="25"/>
        <v>3.472</v>
      </c>
      <c r="J114" s="5" t="s">
        <v>107</v>
      </c>
      <c r="K114" s="5" t="s">
        <v>108</v>
      </c>
      <c r="L114" s="5">
        <v>84532</v>
      </c>
      <c r="M114" s="6">
        <v>41830</v>
      </c>
      <c r="N114" s="20">
        <f t="shared" si="15"/>
        <v>7.9855999999999996E-2</v>
      </c>
      <c r="O114" s="20">
        <f>N114*5</f>
        <v>0.39927999999999997</v>
      </c>
      <c r="P114" s="20">
        <f t="shared" si="26"/>
        <v>0.95827200000000001</v>
      </c>
      <c r="Q114" s="20">
        <f t="shared" si="23"/>
        <v>0.95827200000000001</v>
      </c>
      <c r="R114" s="20">
        <f t="shared" si="16"/>
        <v>0.95827200000000001</v>
      </c>
      <c r="S114" s="20">
        <f t="shared" si="17"/>
        <v>0.95827200000000001</v>
      </c>
      <c r="T114" s="20">
        <f t="shared" si="18"/>
        <v>0.95827200000000001</v>
      </c>
      <c r="U114" s="20">
        <f t="shared" si="19"/>
        <v>0.95827200000000001</v>
      </c>
      <c r="V114" s="20">
        <f t="shared" si="20"/>
        <v>0.39927999999999997</v>
      </c>
      <c r="W114" s="20">
        <f t="shared" si="21"/>
        <v>6.5481920000000002</v>
      </c>
      <c r="AF114" s="6"/>
      <c r="AH114" s="6"/>
    </row>
    <row r="115" spans="1:35" s="5" customFormat="1" x14ac:dyDescent="0.25">
      <c r="A115" s="5" t="s">
        <v>402</v>
      </c>
      <c r="B115" s="5" t="s">
        <v>7</v>
      </c>
      <c r="C115" s="7"/>
      <c r="D115" s="7">
        <v>4124.3999999999996</v>
      </c>
      <c r="E115" s="7">
        <v>4124.3999999999996</v>
      </c>
      <c r="F115" s="7">
        <v>32500</v>
      </c>
      <c r="G115" s="5">
        <v>5</v>
      </c>
      <c r="H115" s="5">
        <v>4.0599999999999996</v>
      </c>
      <c r="I115" s="9">
        <f t="shared" si="25"/>
        <v>3.4369999999999998</v>
      </c>
      <c r="J115" s="5" t="s">
        <v>13</v>
      </c>
      <c r="K115" s="5" t="s">
        <v>11</v>
      </c>
      <c r="L115" s="5">
        <v>84115</v>
      </c>
      <c r="M115" s="6">
        <v>41821</v>
      </c>
      <c r="N115" s="20">
        <f t="shared" si="15"/>
        <v>7.9050999999999996E-2</v>
      </c>
      <c r="O115" s="20">
        <f>N115*4</f>
        <v>0.31620399999999999</v>
      </c>
      <c r="P115" s="20">
        <f t="shared" si="26"/>
        <v>0.94861200000000001</v>
      </c>
      <c r="Q115" s="20">
        <f t="shared" si="23"/>
        <v>0.94861200000000001</v>
      </c>
      <c r="R115" s="20">
        <f t="shared" si="16"/>
        <v>0.94861200000000001</v>
      </c>
      <c r="S115" s="20">
        <f t="shared" si="17"/>
        <v>0.94861200000000001</v>
      </c>
      <c r="T115" s="20">
        <f t="shared" si="18"/>
        <v>0.94861200000000001</v>
      </c>
      <c r="U115" s="20">
        <f t="shared" si="19"/>
        <v>0.94861200000000001</v>
      </c>
      <c r="V115" s="20">
        <f t="shared" si="20"/>
        <v>0.39525499999999997</v>
      </c>
      <c r="W115" s="20">
        <f t="shared" si="21"/>
        <v>6.4031309999999992</v>
      </c>
      <c r="AF115" s="6"/>
      <c r="AH115" s="6"/>
    </row>
    <row r="116" spans="1:35" s="5" customFormat="1" x14ac:dyDescent="0.25">
      <c r="A116" s="5" t="s">
        <v>510</v>
      </c>
      <c r="B116" s="5" t="s">
        <v>7</v>
      </c>
      <c r="C116" s="7"/>
      <c r="D116" s="7">
        <v>711.6</v>
      </c>
      <c r="E116" s="7">
        <v>711.6</v>
      </c>
      <c r="F116" s="7">
        <v>3700</v>
      </c>
      <c r="G116" s="5">
        <v>0.76500000000000001</v>
      </c>
      <c r="H116" s="5">
        <v>0.59299999999999997</v>
      </c>
      <c r="I116" s="9">
        <f t="shared" si="25"/>
        <v>0.59299999999999997</v>
      </c>
      <c r="J116" s="5" t="s">
        <v>171</v>
      </c>
      <c r="K116" s="5" t="s">
        <v>66</v>
      </c>
      <c r="L116" s="5">
        <v>84041</v>
      </c>
      <c r="M116" s="6">
        <v>41990</v>
      </c>
      <c r="N116" s="20">
        <f t="shared" si="15"/>
        <v>1.3638999999999998E-2</v>
      </c>
      <c r="O116" s="20">
        <v>0</v>
      </c>
      <c r="P116" s="20">
        <f t="shared" si="26"/>
        <v>0.16366799999999998</v>
      </c>
      <c r="Q116" s="20">
        <f t="shared" ref="Q116:Q147" si="27">N116*12</f>
        <v>0.16366799999999998</v>
      </c>
      <c r="R116" s="20">
        <f t="shared" si="16"/>
        <v>0.16366799999999998</v>
      </c>
      <c r="S116" s="20">
        <f t="shared" si="17"/>
        <v>0.16366799999999998</v>
      </c>
      <c r="T116" s="20">
        <f t="shared" si="18"/>
        <v>0.16366799999999998</v>
      </c>
      <c r="U116" s="20">
        <f t="shared" si="19"/>
        <v>0.16366799999999998</v>
      </c>
      <c r="V116" s="20">
        <f t="shared" si="20"/>
        <v>6.8194999999999992E-2</v>
      </c>
      <c r="W116" s="20">
        <f t="shared" si="21"/>
        <v>1.0502029999999998</v>
      </c>
      <c r="AF116" s="6"/>
      <c r="AH116" s="6"/>
    </row>
    <row r="117" spans="1:35" s="5" customFormat="1" x14ac:dyDescent="0.25">
      <c r="A117" s="5" t="s">
        <v>490</v>
      </c>
      <c r="B117" s="5" t="s">
        <v>7</v>
      </c>
      <c r="C117" s="7"/>
      <c r="D117" s="7">
        <v>3009.6</v>
      </c>
      <c r="E117" s="7">
        <v>3009.6</v>
      </c>
      <c r="F117" s="7">
        <v>9917</v>
      </c>
      <c r="G117" s="5">
        <v>3.57</v>
      </c>
      <c r="H117" s="5">
        <v>3.069</v>
      </c>
      <c r="I117" s="9">
        <f t="shared" si="25"/>
        <v>2.508</v>
      </c>
      <c r="J117" s="5" t="s">
        <v>226</v>
      </c>
      <c r="K117" s="5" t="s">
        <v>51</v>
      </c>
      <c r="L117" s="5">
        <v>84405</v>
      </c>
      <c r="M117" s="6">
        <v>41936</v>
      </c>
      <c r="N117" s="20">
        <f t="shared" si="15"/>
        <v>5.7683999999999999E-2</v>
      </c>
      <c r="O117" s="20">
        <f>N117*2</f>
        <v>0.115368</v>
      </c>
      <c r="P117" s="20">
        <f t="shared" si="26"/>
        <v>0.69220799999999993</v>
      </c>
      <c r="Q117" s="20">
        <f t="shared" si="27"/>
        <v>0.69220799999999993</v>
      </c>
      <c r="R117" s="20">
        <f t="shared" si="16"/>
        <v>0.69220799999999993</v>
      </c>
      <c r="S117" s="20">
        <f t="shared" si="17"/>
        <v>0.69220799999999993</v>
      </c>
      <c r="T117" s="20">
        <f t="shared" si="18"/>
        <v>0.69220799999999993</v>
      </c>
      <c r="U117" s="20">
        <f t="shared" si="19"/>
        <v>0.69220799999999993</v>
      </c>
      <c r="V117" s="20">
        <f t="shared" si="20"/>
        <v>0.28842000000000001</v>
      </c>
      <c r="W117" s="20">
        <f t="shared" si="21"/>
        <v>4.5570360000000001</v>
      </c>
      <c r="AF117" s="6"/>
      <c r="AH117" s="6"/>
    </row>
    <row r="118" spans="1:35" s="5" customFormat="1" x14ac:dyDescent="0.25">
      <c r="A118" s="5" t="s">
        <v>598</v>
      </c>
      <c r="B118" s="5" t="s">
        <v>7</v>
      </c>
      <c r="C118" s="7"/>
      <c r="D118" s="7">
        <v>4800</v>
      </c>
      <c r="E118" s="7">
        <v>4800</v>
      </c>
      <c r="F118" s="7">
        <v>56269.69</v>
      </c>
      <c r="G118" s="5">
        <v>16.2</v>
      </c>
      <c r="H118" s="5">
        <v>13.784000000000001</v>
      </c>
      <c r="I118" s="9">
        <f t="shared" si="25"/>
        <v>4</v>
      </c>
      <c r="J118" s="5" t="s">
        <v>30</v>
      </c>
      <c r="K118" s="5" t="s">
        <v>31</v>
      </c>
      <c r="L118" s="5">
        <v>84098</v>
      </c>
      <c r="M118" s="6">
        <v>42159</v>
      </c>
      <c r="N118" s="20">
        <f t="shared" si="15"/>
        <v>9.1999999999999998E-2</v>
      </c>
      <c r="O118" s="20">
        <v>0</v>
      </c>
      <c r="P118" s="20">
        <f>N118*6</f>
        <v>0.55200000000000005</v>
      </c>
      <c r="Q118" s="20">
        <f t="shared" si="27"/>
        <v>1.1040000000000001</v>
      </c>
      <c r="R118" s="20">
        <f t="shared" si="16"/>
        <v>1.1040000000000001</v>
      </c>
      <c r="S118" s="20">
        <f t="shared" si="17"/>
        <v>1.1040000000000001</v>
      </c>
      <c r="T118" s="20">
        <f t="shared" si="18"/>
        <v>1.1040000000000001</v>
      </c>
      <c r="U118" s="20">
        <f t="shared" si="19"/>
        <v>1.1040000000000001</v>
      </c>
      <c r="V118" s="20">
        <f t="shared" si="20"/>
        <v>0.45999999999999996</v>
      </c>
      <c r="W118" s="20">
        <f t="shared" si="21"/>
        <v>6.532</v>
      </c>
      <c r="AF118" s="6"/>
      <c r="AH118" s="6"/>
    </row>
    <row r="119" spans="1:35" s="5" customFormat="1" x14ac:dyDescent="0.25">
      <c r="A119" s="5" t="s">
        <v>404</v>
      </c>
      <c r="B119" s="5" t="s">
        <v>7</v>
      </c>
      <c r="C119" s="7"/>
      <c r="D119" s="7">
        <v>4800</v>
      </c>
      <c r="E119" s="7">
        <v>4800</v>
      </c>
      <c r="F119" s="7">
        <v>43807.5</v>
      </c>
      <c r="G119" s="5">
        <v>13.5</v>
      </c>
      <c r="H119" s="5">
        <v>11.28</v>
      </c>
      <c r="I119" s="9">
        <f t="shared" si="25"/>
        <v>4</v>
      </c>
      <c r="J119" s="5" t="s">
        <v>124</v>
      </c>
      <c r="K119" s="5" t="s">
        <v>66</v>
      </c>
      <c r="L119" s="5">
        <v>84025</v>
      </c>
      <c r="M119" s="6">
        <v>41890</v>
      </c>
      <c r="N119" s="20">
        <f t="shared" si="15"/>
        <v>9.1999999999999998E-2</v>
      </c>
      <c r="O119" s="20">
        <f>N119*3</f>
        <v>0.27600000000000002</v>
      </c>
      <c r="P119" s="20">
        <f>N119*12</f>
        <v>1.1040000000000001</v>
      </c>
      <c r="Q119" s="20">
        <f t="shared" si="27"/>
        <v>1.1040000000000001</v>
      </c>
      <c r="R119" s="20">
        <f t="shared" si="16"/>
        <v>1.1040000000000001</v>
      </c>
      <c r="S119" s="20">
        <f t="shared" si="17"/>
        <v>1.1040000000000001</v>
      </c>
      <c r="T119" s="20">
        <f t="shared" si="18"/>
        <v>1.1040000000000001</v>
      </c>
      <c r="U119" s="20">
        <f t="shared" si="19"/>
        <v>1.1040000000000001</v>
      </c>
      <c r="V119" s="20">
        <f t="shared" si="20"/>
        <v>0.45999999999999996</v>
      </c>
      <c r="W119" s="20">
        <f t="shared" si="21"/>
        <v>7.36</v>
      </c>
      <c r="AF119" s="6"/>
      <c r="AH119" s="6"/>
    </row>
    <row r="120" spans="1:35" s="5" customFormat="1" x14ac:dyDescent="0.25">
      <c r="A120" s="5" t="s">
        <v>511</v>
      </c>
      <c r="B120" s="5" t="s">
        <v>7</v>
      </c>
      <c r="C120" s="7"/>
      <c r="D120" s="7">
        <v>4429.2</v>
      </c>
      <c r="E120" s="7">
        <v>4429.2</v>
      </c>
      <c r="F120" s="7">
        <v>15211</v>
      </c>
      <c r="G120" s="5">
        <v>4.335</v>
      </c>
      <c r="H120" s="5">
        <v>3.6909999999999998</v>
      </c>
      <c r="I120" s="9">
        <f t="shared" si="25"/>
        <v>3.6909999999999998</v>
      </c>
      <c r="J120" s="5" t="s">
        <v>35</v>
      </c>
      <c r="K120" s="5" t="s">
        <v>11</v>
      </c>
      <c r="L120" s="5">
        <v>84093</v>
      </c>
      <c r="M120" s="6">
        <v>41964</v>
      </c>
      <c r="N120" s="20">
        <f t="shared" si="15"/>
        <v>8.4892999999999996E-2</v>
      </c>
      <c r="O120" s="20">
        <f>N120*1</f>
        <v>8.4892999999999996E-2</v>
      </c>
      <c r="P120" s="20">
        <f>N120*12</f>
        <v>1.018716</v>
      </c>
      <c r="Q120" s="20">
        <f t="shared" si="27"/>
        <v>1.018716</v>
      </c>
      <c r="R120" s="20">
        <f t="shared" si="16"/>
        <v>1.018716</v>
      </c>
      <c r="S120" s="20">
        <f t="shared" si="17"/>
        <v>1.018716</v>
      </c>
      <c r="T120" s="20">
        <f t="shared" si="18"/>
        <v>1.018716</v>
      </c>
      <c r="U120" s="20">
        <f t="shared" si="19"/>
        <v>1.018716</v>
      </c>
      <c r="V120" s="20">
        <f t="shared" si="20"/>
        <v>0.42446499999999998</v>
      </c>
      <c r="W120" s="20">
        <f t="shared" si="21"/>
        <v>6.6216539999999995</v>
      </c>
      <c r="AF120" s="6"/>
      <c r="AH120" s="6"/>
    </row>
    <row r="121" spans="1:35" s="5" customFormat="1" x14ac:dyDescent="0.25">
      <c r="A121" s="5" t="s">
        <v>512</v>
      </c>
      <c r="B121" s="5" t="s">
        <v>7</v>
      </c>
      <c r="C121" s="7"/>
      <c r="D121" s="7">
        <v>4800</v>
      </c>
      <c r="E121" s="7">
        <v>4800</v>
      </c>
      <c r="F121" s="7">
        <v>19402</v>
      </c>
      <c r="G121" s="5">
        <v>4.95</v>
      </c>
      <c r="H121" s="5">
        <v>4.3129999999999997</v>
      </c>
      <c r="I121" s="9">
        <f t="shared" si="25"/>
        <v>4</v>
      </c>
      <c r="J121" s="5" t="s">
        <v>198</v>
      </c>
      <c r="K121" s="5" t="s">
        <v>108</v>
      </c>
      <c r="L121" s="5">
        <v>84532</v>
      </c>
      <c r="M121" s="6">
        <v>42117</v>
      </c>
      <c r="N121" s="20">
        <f t="shared" si="15"/>
        <v>9.1999999999999998E-2</v>
      </c>
      <c r="O121" s="20">
        <v>0</v>
      </c>
      <c r="P121" s="20">
        <f>N121*8</f>
        <v>0.73599999999999999</v>
      </c>
      <c r="Q121" s="20">
        <f t="shared" si="27"/>
        <v>1.1040000000000001</v>
      </c>
      <c r="R121" s="20">
        <f t="shared" si="16"/>
        <v>1.1040000000000001</v>
      </c>
      <c r="S121" s="20">
        <f t="shared" si="17"/>
        <v>1.1040000000000001</v>
      </c>
      <c r="T121" s="20">
        <f t="shared" si="18"/>
        <v>1.1040000000000001</v>
      </c>
      <c r="U121" s="20">
        <f t="shared" si="19"/>
        <v>1.1040000000000001</v>
      </c>
      <c r="V121" s="20">
        <f t="shared" si="20"/>
        <v>0.45999999999999996</v>
      </c>
      <c r="W121" s="20">
        <f t="shared" si="21"/>
        <v>6.7160000000000002</v>
      </c>
      <c r="AF121" s="6"/>
      <c r="AH121" s="6"/>
    </row>
    <row r="122" spans="1:35" s="5" customFormat="1" x14ac:dyDescent="0.25">
      <c r="A122" s="5" t="s">
        <v>513</v>
      </c>
      <c r="B122" s="5" t="s">
        <v>7</v>
      </c>
      <c r="C122" s="7"/>
      <c r="D122" s="7">
        <v>3399.6</v>
      </c>
      <c r="E122" s="7">
        <v>3399.6</v>
      </c>
      <c r="F122" s="7">
        <v>12391</v>
      </c>
      <c r="G122" s="5">
        <v>3.3</v>
      </c>
      <c r="H122" s="5">
        <v>2.8330000000000002</v>
      </c>
      <c r="I122" s="9">
        <f t="shared" si="25"/>
        <v>2.8330000000000002</v>
      </c>
      <c r="J122" s="5" t="s">
        <v>175</v>
      </c>
      <c r="K122" s="5" t="s">
        <v>11</v>
      </c>
      <c r="L122" s="5">
        <v>84121</v>
      </c>
      <c r="M122" s="6">
        <v>42013</v>
      </c>
      <c r="N122" s="20">
        <f t="shared" si="15"/>
        <v>6.5159000000000009E-2</v>
      </c>
      <c r="O122" s="20">
        <v>0</v>
      </c>
      <c r="P122" s="20">
        <f>N122*11</f>
        <v>0.71674900000000008</v>
      </c>
      <c r="Q122" s="20">
        <f t="shared" si="27"/>
        <v>0.78190800000000005</v>
      </c>
      <c r="R122" s="20">
        <f t="shared" si="16"/>
        <v>0.78190800000000005</v>
      </c>
      <c r="S122" s="20">
        <f t="shared" si="17"/>
        <v>0.78190800000000005</v>
      </c>
      <c r="T122" s="20">
        <f t="shared" si="18"/>
        <v>0.78190800000000005</v>
      </c>
      <c r="U122" s="20">
        <f t="shared" si="19"/>
        <v>0.78190800000000005</v>
      </c>
      <c r="V122" s="20">
        <f t="shared" si="20"/>
        <v>0.32579500000000006</v>
      </c>
      <c r="W122" s="20">
        <f t="shared" si="21"/>
        <v>4.9520840000000002</v>
      </c>
      <c r="AF122" s="6"/>
      <c r="AH122" s="6"/>
    </row>
    <row r="123" spans="1:35" s="5" customFormat="1" x14ac:dyDescent="0.25">
      <c r="A123" s="5" t="s">
        <v>514</v>
      </c>
      <c r="B123" s="5" t="s">
        <v>7</v>
      </c>
      <c r="C123" s="7"/>
      <c r="D123" s="7">
        <v>764.4</v>
      </c>
      <c r="E123" s="7">
        <v>764.4</v>
      </c>
      <c r="F123" s="7">
        <v>3680</v>
      </c>
      <c r="G123" s="5">
        <v>0.76500000000000001</v>
      </c>
      <c r="H123" s="5">
        <v>0.63700000000000001</v>
      </c>
      <c r="I123" s="9">
        <f t="shared" si="25"/>
        <v>0.63700000000000001</v>
      </c>
      <c r="J123" s="5" t="s">
        <v>515</v>
      </c>
      <c r="K123" s="5" t="s">
        <v>85</v>
      </c>
      <c r="L123" s="5">
        <v>84062</v>
      </c>
      <c r="M123" s="6">
        <v>41990</v>
      </c>
      <c r="N123" s="20">
        <f t="shared" si="15"/>
        <v>1.4651000000000001E-2</v>
      </c>
      <c r="O123" s="20">
        <v>0</v>
      </c>
      <c r="P123" s="20">
        <f>N123*12</f>
        <v>0.17581200000000002</v>
      </c>
      <c r="Q123" s="20">
        <f t="shared" si="27"/>
        <v>0.17581200000000002</v>
      </c>
      <c r="R123" s="20">
        <f t="shared" si="16"/>
        <v>0.17581200000000002</v>
      </c>
      <c r="S123" s="20">
        <f t="shared" si="17"/>
        <v>0.17581200000000002</v>
      </c>
      <c r="T123" s="20">
        <f t="shared" si="18"/>
        <v>0.17581200000000002</v>
      </c>
      <c r="U123" s="20">
        <f t="shared" si="19"/>
        <v>0.17581200000000002</v>
      </c>
      <c r="V123" s="20">
        <f t="shared" si="20"/>
        <v>7.3255000000000001E-2</v>
      </c>
      <c r="W123" s="20">
        <f t="shared" si="21"/>
        <v>1.1281270000000003</v>
      </c>
      <c r="AF123" s="6"/>
      <c r="AH123" s="6"/>
    </row>
    <row r="124" spans="1:35" s="5" customFormat="1" x14ac:dyDescent="0.25">
      <c r="A124" s="5" t="s">
        <v>516</v>
      </c>
      <c r="B124" s="5" t="s">
        <v>7</v>
      </c>
      <c r="C124" s="7"/>
      <c r="D124" s="7">
        <v>1720.8</v>
      </c>
      <c r="E124" s="7">
        <v>1720.8</v>
      </c>
      <c r="F124" s="7">
        <v>8950</v>
      </c>
      <c r="G124" s="5">
        <v>1.68</v>
      </c>
      <c r="H124" s="5">
        <v>1.4339999999999999</v>
      </c>
      <c r="I124" s="9">
        <f t="shared" si="25"/>
        <v>1.4339999999999999</v>
      </c>
      <c r="J124" s="5" t="s">
        <v>198</v>
      </c>
      <c r="K124" s="5" t="s">
        <v>108</v>
      </c>
      <c r="L124" s="5">
        <v>84532</v>
      </c>
      <c r="M124" s="6">
        <v>42061</v>
      </c>
      <c r="N124" s="20">
        <f t="shared" si="15"/>
        <v>3.2981999999999997E-2</v>
      </c>
      <c r="O124" s="20">
        <v>0</v>
      </c>
      <c r="P124" s="20">
        <f>N124*10</f>
        <v>0.32982</v>
      </c>
      <c r="Q124" s="20">
        <f t="shared" si="27"/>
        <v>0.39578399999999997</v>
      </c>
      <c r="R124" s="20">
        <f t="shared" si="16"/>
        <v>0.39578399999999997</v>
      </c>
      <c r="S124" s="20">
        <f t="shared" si="17"/>
        <v>0.39578399999999997</v>
      </c>
      <c r="T124" s="20">
        <f t="shared" si="18"/>
        <v>0.39578399999999997</v>
      </c>
      <c r="U124" s="20">
        <f t="shared" si="19"/>
        <v>0.39578399999999997</v>
      </c>
      <c r="V124" s="20">
        <f t="shared" si="20"/>
        <v>0.16491</v>
      </c>
      <c r="W124" s="20">
        <f t="shared" si="21"/>
        <v>2.4736499999999997</v>
      </c>
      <c r="AF124" s="6"/>
      <c r="AH124" s="6"/>
    </row>
    <row r="125" spans="1:35" s="5" customFormat="1" x14ac:dyDescent="0.25">
      <c r="A125" s="5" t="s">
        <v>406</v>
      </c>
      <c r="B125" s="5" t="s">
        <v>7</v>
      </c>
      <c r="C125" s="7"/>
      <c r="D125" s="7">
        <v>4219.2</v>
      </c>
      <c r="E125" s="7">
        <v>4219.2</v>
      </c>
      <c r="F125" s="7">
        <v>14121.04</v>
      </c>
      <c r="G125" s="5">
        <v>4.08</v>
      </c>
      <c r="H125" s="5">
        <v>3.516</v>
      </c>
      <c r="I125" s="9">
        <f t="shared" si="25"/>
        <v>3.516</v>
      </c>
      <c r="J125" s="5" t="s">
        <v>67</v>
      </c>
      <c r="K125" s="5" t="s">
        <v>11</v>
      </c>
      <c r="L125" s="5">
        <v>84095</v>
      </c>
      <c r="M125" s="6">
        <v>41901</v>
      </c>
      <c r="N125" s="20">
        <f t="shared" si="15"/>
        <v>8.0867999999999995E-2</v>
      </c>
      <c r="O125" s="20">
        <f>N125*3</f>
        <v>0.24260399999999999</v>
      </c>
      <c r="P125" s="20">
        <f>N125*12</f>
        <v>0.97041599999999995</v>
      </c>
      <c r="Q125" s="20">
        <f t="shared" si="27"/>
        <v>0.97041599999999995</v>
      </c>
      <c r="R125" s="20">
        <f t="shared" si="16"/>
        <v>0.97041599999999995</v>
      </c>
      <c r="S125" s="20">
        <f t="shared" si="17"/>
        <v>0.97041599999999995</v>
      </c>
      <c r="T125" s="20">
        <f t="shared" si="18"/>
        <v>0.97041599999999995</v>
      </c>
      <c r="U125" s="20">
        <f t="shared" si="19"/>
        <v>0.97041599999999995</v>
      </c>
      <c r="V125" s="20">
        <f t="shared" si="20"/>
        <v>0.40433999999999998</v>
      </c>
      <c r="W125" s="20">
        <f t="shared" si="21"/>
        <v>6.4694400000000005</v>
      </c>
      <c r="AF125" s="6"/>
      <c r="AH125" s="6"/>
    </row>
    <row r="126" spans="1:35" s="5" customFormat="1" x14ac:dyDescent="0.25">
      <c r="A126" s="5" t="s">
        <v>299</v>
      </c>
      <c r="B126" s="5" t="s">
        <v>7</v>
      </c>
      <c r="C126" s="7"/>
      <c r="D126" s="7">
        <v>4800</v>
      </c>
      <c r="E126" s="7">
        <v>4800</v>
      </c>
      <c r="F126" s="7">
        <v>22455</v>
      </c>
      <c r="G126" s="5">
        <v>6.63</v>
      </c>
      <c r="H126" s="5">
        <v>5.82</v>
      </c>
      <c r="I126" s="9">
        <f t="shared" si="25"/>
        <v>4</v>
      </c>
      <c r="J126" s="5" t="s">
        <v>300</v>
      </c>
      <c r="K126" s="5" t="s">
        <v>11</v>
      </c>
      <c r="L126" s="5">
        <v>84128</v>
      </c>
      <c r="M126" s="6">
        <v>41777</v>
      </c>
      <c r="N126" s="20">
        <f t="shared" si="15"/>
        <v>9.1999999999999998E-2</v>
      </c>
      <c r="O126" s="20">
        <f>N126*7</f>
        <v>0.64400000000000002</v>
      </c>
      <c r="P126" s="20">
        <f>N126*12</f>
        <v>1.1040000000000001</v>
      </c>
      <c r="Q126" s="20">
        <f t="shared" si="27"/>
        <v>1.1040000000000001</v>
      </c>
      <c r="R126" s="20">
        <f t="shared" si="16"/>
        <v>1.1040000000000001</v>
      </c>
      <c r="S126" s="20">
        <f t="shared" si="17"/>
        <v>1.1040000000000001</v>
      </c>
      <c r="T126" s="20">
        <f t="shared" si="18"/>
        <v>1.1040000000000001</v>
      </c>
      <c r="U126" s="20">
        <f t="shared" si="19"/>
        <v>1.1040000000000001</v>
      </c>
      <c r="V126" s="20">
        <f t="shared" si="20"/>
        <v>0.45999999999999996</v>
      </c>
      <c r="W126" s="20">
        <f t="shared" si="21"/>
        <v>7.7280000000000006</v>
      </c>
      <c r="AF126" s="6"/>
      <c r="AH126" s="6"/>
    </row>
    <row r="127" spans="1:35" s="5" customFormat="1" x14ac:dyDescent="0.25">
      <c r="A127" s="5" t="s">
        <v>407</v>
      </c>
      <c r="B127" s="5" t="s">
        <v>7</v>
      </c>
      <c r="C127" s="7"/>
      <c r="D127" s="7">
        <v>4766.3999999999996</v>
      </c>
      <c r="E127" s="7">
        <v>4766.3999999999996</v>
      </c>
      <c r="F127" s="7">
        <v>18000</v>
      </c>
      <c r="G127" s="5">
        <v>4.7699999999999996</v>
      </c>
      <c r="H127" s="5">
        <v>3.972</v>
      </c>
      <c r="I127" s="9">
        <f t="shared" si="25"/>
        <v>3.972</v>
      </c>
      <c r="J127" s="5" t="s">
        <v>189</v>
      </c>
      <c r="K127" s="5" t="s">
        <v>66</v>
      </c>
      <c r="L127" s="5">
        <v>84014</v>
      </c>
      <c r="M127" s="6">
        <v>41850</v>
      </c>
      <c r="N127" s="20">
        <f t="shared" si="15"/>
        <v>9.1355999999999993E-2</v>
      </c>
      <c r="O127" s="20">
        <f>N127*5</f>
        <v>0.45677999999999996</v>
      </c>
      <c r="P127" s="20">
        <f>N127*12</f>
        <v>1.0962719999999999</v>
      </c>
      <c r="Q127" s="20">
        <f t="shared" si="27"/>
        <v>1.0962719999999999</v>
      </c>
      <c r="R127" s="20">
        <f t="shared" si="16"/>
        <v>1.0962719999999999</v>
      </c>
      <c r="S127" s="20">
        <f t="shared" si="17"/>
        <v>1.0962719999999999</v>
      </c>
      <c r="T127" s="20">
        <f t="shared" si="18"/>
        <v>1.0962719999999999</v>
      </c>
      <c r="U127" s="20">
        <f t="shared" si="19"/>
        <v>1.0962719999999999</v>
      </c>
      <c r="V127" s="20">
        <f t="shared" si="20"/>
        <v>0.45677999999999996</v>
      </c>
      <c r="W127" s="20">
        <f t="shared" si="21"/>
        <v>7.4911919999999999</v>
      </c>
      <c r="AF127" s="6"/>
      <c r="AH127" s="6"/>
    </row>
    <row r="128" spans="1:35" s="5" customFormat="1" x14ac:dyDescent="0.25">
      <c r="A128" s="5" t="s">
        <v>301</v>
      </c>
      <c r="B128" s="5" t="s">
        <v>7</v>
      </c>
      <c r="C128" s="7"/>
      <c r="D128" s="7">
        <v>4800</v>
      </c>
      <c r="E128" s="7">
        <v>4800</v>
      </c>
      <c r="F128" s="7">
        <v>16933</v>
      </c>
      <c r="G128" s="5">
        <v>5.0999999999999996</v>
      </c>
      <c r="H128" s="5">
        <v>4.3730000000000002</v>
      </c>
      <c r="I128" s="9">
        <f t="shared" si="25"/>
        <v>4</v>
      </c>
      <c r="J128" s="5" t="s">
        <v>302</v>
      </c>
      <c r="K128" s="5" t="s">
        <v>66</v>
      </c>
      <c r="L128" s="5">
        <v>84015</v>
      </c>
      <c r="M128" s="6">
        <v>41775</v>
      </c>
      <c r="N128" s="20">
        <f t="shared" si="15"/>
        <v>9.1999999999999998E-2</v>
      </c>
      <c r="O128" s="20">
        <f>N128*7</f>
        <v>0.64400000000000002</v>
      </c>
      <c r="P128" s="20">
        <f>N128*12</f>
        <v>1.1040000000000001</v>
      </c>
      <c r="Q128" s="20">
        <f t="shared" si="27"/>
        <v>1.1040000000000001</v>
      </c>
      <c r="R128" s="20">
        <f t="shared" si="16"/>
        <v>1.1040000000000001</v>
      </c>
      <c r="S128" s="20">
        <f t="shared" si="17"/>
        <v>1.1040000000000001</v>
      </c>
      <c r="T128" s="20">
        <f t="shared" si="18"/>
        <v>1.1040000000000001</v>
      </c>
      <c r="U128" s="20">
        <f t="shared" si="19"/>
        <v>1.1040000000000001</v>
      </c>
      <c r="V128" s="20">
        <f t="shared" si="20"/>
        <v>0.45999999999999996</v>
      </c>
      <c r="W128" s="20">
        <f t="shared" si="21"/>
        <v>7.7280000000000006</v>
      </c>
      <c r="AF128" s="6"/>
      <c r="AH128" s="6"/>
    </row>
    <row r="129" spans="1:34" s="5" customFormat="1" x14ac:dyDescent="0.25">
      <c r="A129" s="5" t="s">
        <v>517</v>
      </c>
      <c r="B129" s="5" t="s">
        <v>7</v>
      </c>
      <c r="C129" s="7"/>
      <c r="D129" s="7">
        <v>4800</v>
      </c>
      <c r="E129" s="7">
        <v>4800</v>
      </c>
      <c r="F129" s="7">
        <v>37631.99</v>
      </c>
      <c r="G129" s="5">
        <v>12.24</v>
      </c>
      <c r="H129" s="5">
        <v>10.704000000000001</v>
      </c>
      <c r="I129" s="9">
        <f t="shared" si="25"/>
        <v>4</v>
      </c>
      <c r="J129" s="5" t="s">
        <v>518</v>
      </c>
      <c r="K129" s="5" t="s">
        <v>31</v>
      </c>
      <c r="L129" s="5">
        <v>84017</v>
      </c>
      <c r="M129" s="6">
        <v>42061</v>
      </c>
      <c r="N129" s="20">
        <f t="shared" si="15"/>
        <v>9.1999999999999998E-2</v>
      </c>
      <c r="O129" s="20">
        <v>0</v>
      </c>
      <c r="P129" s="20">
        <f>N129*10</f>
        <v>0.91999999999999993</v>
      </c>
      <c r="Q129" s="20">
        <f t="shared" si="27"/>
        <v>1.1040000000000001</v>
      </c>
      <c r="R129" s="20">
        <f t="shared" si="16"/>
        <v>1.1040000000000001</v>
      </c>
      <c r="S129" s="20">
        <f t="shared" si="17"/>
        <v>1.1040000000000001</v>
      </c>
      <c r="T129" s="20">
        <f t="shared" si="18"/>
        <v>1.1040000000000001</v>
      </c>
      <c r="U129" s="20">
        <f t="shared" si="19"/>
        <v>1.1040000000000001</v>
      </c>
      <c r="V129" s="20">
        <f t="shared" si="20"/>
        <v>0.45999999999999996</v>
      </c>
      <c r="W129" s="20">
        <f t="shared" si="21"/>
        <v>6.9</v>
      </c>
      <c r="AF129" s="6"/>
      <c r="AH129" s="6"/>
    </row>
    <row r="130" spans="1:34" s="5" customFormat="1" x14ac:dyDescent="0.25">
      <c r="A130" s="5" t="s">
        <v>408</v>
      </c>
      <c r="B130" s="5" t="s">
        <v>7</v>
      </c>
      <c r="C130" s="7"/>
      <c r="D130" s="7">
        <v>4800</v>
      </c>
      <c r="E130" s="7">
        <v>4800</v>
      </c>
      <c r="F130" s="7">
        <v>22500</v>
      </c>
      <c r="G130" s="5">
        <v>4.9000000000000004</v>
      </c>
      <c r="H130" s="5">
        <v>4.3179999999999996</v>
      </c>
      <c r="I130" s="9">
        <f t="shared" ref="I130:I141" si="28">(E130/1.2)/1000</f>
        <v>4</v>
      </c>
      <c r="J130" s="5" t="s">
        <v>409</v>
      </c>
      <c r="K130" s="5" t="s">
        <v>11</v>
      </c>
      <c r="L130" s="5">
        <v>84107</v>
      </c>
      <c r="M130" s="6">
        <v>41856</v>
      </c>
      <c r="N130" s="20">
        <f t="shared" ref="N130:N193" si="29">I130*0.023</f>
        <v>9.1999999999999998E-2</v>
      </c>
      <c r="O130" s="20">
        <f>N130*4</f>
        <v>0.36799999999999999</v>
      </c>
      <c r="P130" s="20">
        <f>N130*12</f>
        <v>1.1040000000000001</v>
      </c>
      <c r="Q130" s="20">
        <f t="shared" si="27"/>
        <v>1.1040000000000001</v>
      </c>
      <c r="R130" s="20">
        <f t="shared" si="16"/>
        <v>1.1040000000000001</v>
      </c>
      <c r="S130" s="20">
        <f t="shared" si="17"/>
        <v>1.1040000000000001</v>
      </c>
      <c r="T130" s="20">
        <f t="shared" si="18"/>
        <v>1.1040000000000001</v>
      </c>
      <c r="U130" s="20">
        <f t="shared" si="19"/>
        <v>1.1040000000000001</v>
      </c>
      <c r="V130" s="20">
        <f t="shared" si="20"/>
        <v>0.45999999999999996</v>
      </c>
      <c r="W130" s="20">
        <f t="shared" si="21"/>
        <v>7.4520000000000008</v>
      </c>
      <c r="AF130" s="6"/>
      <c r="AH130" s="6"/>
    </row>
    <row r="131" spans="1:34" s="5" customFormat="1" x14ac:dyDescent="0.25">
      <c r="A131" s="5" t="s">
        <v>519</v>
      </c>
      <c r="B131" s="5" t="s">
        <v>7</v>
      </c>
      <c r="C131" s="7"/>
      <c r="D131" s="7">
        <v>3907.2</v>
      </c>
      <c r="E131" s="7">
        <v>3907.2</v>
      </c>
      <c r="F131" s="7">
        <v>20834.07</v>
      </c>
      <c r="G131" s="5">
        <v>3.7949999999999999</v>
      </c>
      <c r="H131" s="5">
        <v>3.2559999999999998</v>
      </c>
      <c r="I131" s="9">
        <f t="shared" si="28"/>
        <v>3.2559999999999998</v>
      </c>
      <c r="J131" s="5" t="s">
        <v>13</v>
      </c>
      <c r="K131" s="5" t="s">
        <v>11</v>
      </c>
      <c r="L131" s="5">
        <v>84103</v>
      </c>
      <c r="M131" s="6">
        <v>42042</v>
      </c>
      <c r="N131" s="20">
        <f t="shared" si="29"/>
        <v>7.4887999999999996E-2</v>
      </c>
      <c r="O131" s="20">
        <v>0</v>
      </c>
      <c r="P131" s="20">
        <f>N131*10</f>
        <v>0.74887999999999999</v>
      </c>
      <c r="Q131" s="20">
        <f t="shared" si="27"/>
        <v>0.8986559999999999</v>
      </c>
      <c r="R131" s="20">
        <f t="shared" ref="R131:R194" si="30">N131*12</f>
        <v>0.8986559999999999</v>
      </c>
      <c r="S131" s="20">
        <f t="shared" ref="S131:S194" si="31">N131*12</f>
        <v>0.8986559999999999</v>
      </c>
      <c r="T131" s="20">
        <f t="shared" ref="T131:T194" si="32">N131*12</f>
        <v>0.8986559999999999</v>
      </c>
      <c r="U131" s="20">
        <f t="shared" ref="U131:U194" si="33">N131*12</f>
        <v>0.8986559999999999</v>
      </c>
      <c r="V131" s="20">
        <f t="shared" ref="V131:V194" si="34">N131*5</f>
        <v>0.37444</v>
      </c>
      <c r="W131" s="20">
        <f t="shared" ref="W131:W194" si="35">SUM(O131:V131)</f>
        <v>5.6165999999999991</v>
      </c>
      <c r="AF131" s="6"/>
      <c r="AH131" s="6"/>
    </row>
    <row r="132" spans="1:34" s="5" customFormat="1" x14ac:dyDescent="0.25">
      <c r="A132" s="5" t="s">
        <v>520</v>
      </c>
      <c r="B132" s="5" t="s">
        <v>7</v>
      </c>
      <c r="C132" s="7"/>
      <c r="D132" s="7">
        <v>4117.2</v>
      </c>
      <c r="E132" s="7">
        <v>4117.2</v>
      </c>
      <c r="F132" s="7">
        <v>16200</v>
      </c>
      <c r="G132" s="5">
        <v>4.05</v>
      </c>
      <c r="H132" s="5">
        <v>3.431</v>
      </c>
      <c r="I132" s="9">
        <f t="shared" si="28"/>
        <v>3.431</v>
      </c>
      <c r="J132" s="5" t="s">
        <v>186</v>
      </c>
      <c r="K132" s="5" t="s">
        <v>66</v>
      </c>
      <c r="L132" s="5">
        <v>84015</v>
      </c>
      <c r="M132" s="6">
        <v>42075</v>
      </c>
      <c r="N132" s="20">
        <f t="shared" si="29"/>
        <v>7.8912999999999997E-2</v>
      </c>
      <c r="O132" s="20">
        <v>0</v>
      </c>
      <c r="P132" s="20">
        <f>N132*9</f>
        <v>0.71021699999999999</v>
      </c>
      <c r="Q132" s="20">
        <f t="shared" si="27"/>
        <v>0.94695599999999991</v>
      </c>
      <c r="R132" s="20">
        <f t="shared" si="30"/>
        <v>0.94695599999999991</v>
      </c>
      <c r="S132" s="20">
        <f t="shared" si="31"/>
        <v>0.94695599999999991</v>
      </c>
      <c r="T132" s="20">
        <f t="shared" si="32"/>
        <v>0.94695599999999991</v>
      </c>
      <c r="U132" s="20">
        <f t="shared" si="33"/>
        <v>0.94695599999999991</v>
      </c>
      <c r="V132" s="20">
        <f t="shared" si="34"/>
        <v>0.394565</v>
      </c>
      <c r="W132" s="20">
        <f t="shared" si="35"/>
        <v>5.8395619999999999</v>
      </c>
      <c r="AF132" s="6"/>
      <c r="AH132" s="6"/>
    </row>
    <row r="133" spans="1:34" s="5" customFormat="1" x14ac:dyDescent="0.25">
      <c r="A133" s="5" t="s">
        <v>521</v>
      </c>
      <c r="B133" s="5" t="s">
        <v>7</v>
      </c>
      <c r="C133" s="7"/>
      <c r="D133" s="7">
        <v>1496.4</v>
      </c>
      <c r="E133" s="7">
        <v>1496.4</v>
      </c>
      <c r="F133" s="7">
        <v>6095</v>
      </c>
      <c r="G133" s="5">
        <v>1.53</v>
      </c>
      <c r="H133" s="5">
        <v>1.2470000000000001</v>
      </c>
      <c r="I133" s="9">
        <f t="shared" si="28"/>
        <v>1.2470000000000003</v>
      </c>
      <c r="J133" s="5" t="s">
        <v>38</v>
      </c>
      <c r="K133" s="5" t="s">
        <v>11</v>
      </c>
      <c r="L133" s="5">
        <v>84096</v>
      </c>
      <c r="M133" s="6">
        <v>41990</v>
      </c>
      <c r="N133" s="20">
        <f t="shared" si="29"/>
        <v>2.8681000000000009E-2</v>
      </c>
      <c r="O133" s="20">
        <v>0</v>
      </c>
      <c r="P133" s="20">
        <f>N133*12</f>
        <v>0.34417200000000009</v>
      </c>
      <c r="Q133" s="20">
        <f t="shared" si="27"/>
        <v>0.34417200000000009</v>
      </c>
      <c r="R133" s="20">
        <f t="shared" si="30"/>
        <v>0.34417200000000009</v>
      </c>
      <c r="S133" s="20">
        <f t="shared" si="31"/>
        <v>0.34417200000000009</v>
      </c>
      <c r="T133" s="20">
        <f t="shared" si="32"/>
        <v>0.34417200000000009</v>
      </c>
      <c r="U133" s="20">
        <f t="shared" si="33"/>
        <v>0.34417200000000009</v>
      </c>
      <c r="V133" s="20">
        <f t="shared" si="34"/>
        <v>0.14340500000000003</v>
      </c>
      <c r="W133" s="20">
        <f t="shared" si="35"/>
        <v>2.2084370000000004</v>
      </c>
      <c r="AF133" s="6"/>
      <c r="AH133" s="6"/>
    </row>
    <row r="134" spans="1:34" s="5" customFormat="1" x14ac:dyDescent="0.25">
      <c r="A134" s="5" t="s">
        <v>416</v>
      </c>
      <c r="B134" s="5" t="s">
        <v>7</v>
      </c>
      <c r="C134" s="7"/>
      <c r="D134" s="7">
        <v>4422</v>
      </c>
      <c r="E134" s="7">
        <v>4422</v>
      </c>
      <c r="F134" s="7">
        <v>18100</v>
      </c>
      <c r="G134" s="5">
        <v>4.75</v>
      </c>
      <c r="H134" s="5">
        <v>3.6850000000000001</v>
      </c>
      <c r="I134" s="9">
        <f t="shared" si="28"/>
        <v>3.6850000000000001</v>
      </c>
      <c r="J134" s="5" t="s">
        <v>264</v>
      </c>
      <c r="K134" s="5" t="s">
        <v>85</v>
      </c>
      <c r="L134" s="5">
        <v>84042</v>
      </c>
      <c r="M134" s="6">
        <v>41905</v>
      </c>
      <c r="N134" s="20">
        <f t="shared" si="29"/>
        <v>8.4754999999999997E-2</v>
      </c>
      <c r="O134" s="20">
        <f>N134*3</f>
        <v>0.25426499999999996</v>
      </c>
      <c r="P134" s="20">
        <f>N134*12</f>
        <v>1.0170599999999999</v>
      </c>
      <c r="Q134" s="20">
        <f t="shared" si="27"/>
        <v>1.0170599999999999</v>
      </c>
      <c r="R134" s="20">
        <f t="shared" si="30"/>
        <v>1.0170599999999999</v>
      </c>
      <c r="S134" s="20">
        <f t="shared" si="31"/>
        <v>1.0170599999999999</v>
      </c>
      <c r="T134" s="20">
        <f t="shared" si="32"/>
        <v>1.0170599999999999</v>
      </c>
      <c r="U134" s="20">
        <f t="shared" si="33"/>
        <v>1.0170599999999999</v>
      </c>
      <c r="V134" s="20">
        <f t="shared" si="34"/>
        <v>0.42377500000000001</v>
      </c>
      <c r="W134" s="20">
        <f t="shared" si="35"/>
        <v>6.7803999999999993</v>
      </c>
      <c r="AF134" s="6"/>
      <c r="AH134" s="6"/>
    </row>
    <row r="135" spans="1:34" s="5" customFormat="1" x14ac:dyDescent="0.25">
      <c r="A135" s="5" t="s">
        <v>522</v>
      </c>
      <c r="B135" s="5" t="s">
        <v>7</v>
      </c>
      <c r="C135" s="7"/>
      <c r="D135" s="7">
        <v>4800</v>
      </c>
      <c r="E135" s="7">
        <v>4800</v>
      </c>
      <c r="F135" s="7">
        <v>19997</v>
      </c>
      <c r="G135" s="5">
        <v>5.7750000000000004</v>
      </c>
      <c r="H135" s="5">
        <v>4.8529999999999998</v>
      </c>
      <c r="I135" s="9">
        <f t="shared" si="28"/>
        <v>4</v>
      </c>
      <c r="J135" s="5" t="s">
        <v>523</v>
      </c>
      <c r="K135" s="5" t="s">
        <v>31</v>
      </c>
      <c r="L135" s="5">
        <v>84055</v>
      </c>
      <c r="M135" s="6">
        <v>42061</v>
      </c>
      <c r="N135" s="20">
        <f t="shared" si="29"/>
        <v>9.1999999999999998E-2</v>
      </c>
      <c r="O135" s="20">
        <v>0</v>
      </c>
      <c r="P135" s="20">
        <f>N135*10</f>
        <v>0.91999999999999993</v>
      </c>
      <c r="Q135" s="20">
        <f t="shared" si="27"/>
        <v>1.1040000000000001</v>
      </c>
      <c r="R135" s="20">
        <f t="shared" si="30"/>
        <v>1.1040000000000001</v>
      </c>
      <c r="S135" s="20">
        <f t="shared" si="31"/>
        <v>1.1040000000000001</v>
      </c>
      <c r="T135" s="20">
        <f t="shared" si="32"/>
        <v>1.1040000000000001</v>
      </c>
      <c r="U135" s="20">
        <f t="shared" si="33"/>
        <v>1.1040000000000001</v>
      </c>
      <c r="V135" s="20">
        <f t="shared" si="34"/>
        <v>0.45999999999999996</v>
      </c>
      <c r="W135" s="20">
        <f t="shared" si="35"/>
        <v>6.9</v>
      </c>
      <c r="AF135" s="6"/>
      <c r="AH135" s="6"/>
    </row>
    <row r="136" spans="1:34" s="5" customFormat="1" x14ac:dyDescent="0.25">
      <c r="A136" s="5" t="s">
        <v>524</v>
      </c>
      <c r="B136" s="5" t="s">
        <v>7</v>
      </c>
      <c r="C136" s="7"/>
      <c r="D136" s="7">
        <v>3015.6</v>
      </c>
      <c r="E136" s="7">
        <v>3015.6</v>
      </c>
      <c r="F136" s="7">
        <v>40163.64</v>
      </c>
      <c r="G136" s="5">
        <v>3.3149999999999999</v>
      </c>
      <c r="H136" s="5">
        <v>3.476</v>
      </c>
      <c r="I136" s="9">
        <f t="shared" si="28"/>
        <v>2.5129999999999999</v>
      </c>
      <c r="J136" s="5" t="s">
        <v>51</v>
      </c>
      <c r="K136" s="5" t="s">
        <v>51</v>
      </c>
      <c r="M136" s="6">
        <v>42101</v>
      </c>
      <c r="N136" s="20">
        <f t="shared" si="29"/>
        <v>5.7798999999999996E-2</v>
      </c>
      <c r="O136" s="20">
        <v>0</v>
      </c>
      <c r="P136" s="20">
        <f>N136*8</f>
        <v>0.46239199999999997</v>
      </c>
      <c r="Q136" s="20">
        <f t="shared" si="27"/>
        <v>0.69358799999999998</v>
      </c>
      <c r="R136" s="20">
        <f t="shared" si="30"/>
        <v>0.69358799999999998</v>
      </c>
      <c r="S136" s="20">
        <f t="shared" si="31"/>
        <v>0.69358799999999998</v>
      </c>
      <c r="T136" s="20">
        <f t="shared" si="32"/>
        <v>0.69358799999999998</v>
      </c>
      <c r="U136" s="20">
        <f t="shared" si="33"/>
        <v>0.69358799999999998</v>
      </c>
      <c r="V136" s="20">
        <f t="shared" si="34"/>
        <v>0.288995</v>
      </c>
      <c r="W136" s="20">
        <f t="shared" si="35"/>
        <v>4.2193270000000007</v>
      </c>
      <c r="AF136" s="6"/>
      <c r="AH136" s="6"/>
    </row>
    <row r="137" spans="1:34" s="5" customFormat="1" x14ac:dyDescent="0.25">
      <c r="A137" s="5" t="s">
        <v>418</v>
      </c>
      <c r="B137" s="5" t="s">
        <v>7</v>
      </c>
      <c r="C137" s="7"/>
      <c r="D137" s="7">
        <v>4242</v>
      </c>
      <c r="E137" s="7">
        <v>4242</v>
      </c>
      <c r="F137" s="7">
        <v>12848</v>
      </c>
      <c r="G137" s="5">
        <v>4.08</v>
      </c>
      <c r="H137" s="5">
        <v>3.5350000000000001</v>
      </c>
      <c r="I137" s="9">
        <f t="shared" si="28"/>
        <v>3.5350000000000001</v>
      </c>
      <c r="J137" s="5" t="s">
        <v>35</v>
      </c>
      <c r="K137" s="5" t="s">
        <v>11</v>
      </c>
      <c r="L137" s="5">
        <v>84070</v>
      </c>
      <c r="M137" s="6">
        <v>41795</v>
      </c>
      <c r="N137" s="20">
        <f t="shared" si="29"/>
        <v>8.1305000000000002E-2</v>
      </c>
      <c r="O137" s="20">
        <f>N137*6</f>
        <v>0.48782999999999999</v>
      </c>
      <c r="P137" s="20">
        <f>N137*12</f>
        <v>0.97565999999999997</v>
      </c>
      <c r="Q137" s="20">
        <f t="shared" si="27"/>
        <v>0.97565999999999997</v>
      </c>
      <c r="R137" s="20">
        <f t="shared" si="30"/>
        <v>0.97565999999999997</v>
      </c>
      <c r="S137" s="20">
        <f t="shared" si="31"/>
        <v>0.97565999999999997</v>
      </c>
      <c r="T137" s="20">
        <f t="shared" si="32"/>
        <v>0.97565999999999997</v>
      </c>
      <c r="U137" s="20">
        <f t="shared" si="33"/>
        <v>0.97565999999999997</v>
      </c>
      <c r="V137" s="20">
        <f t="shared" si="34"/>
        <v>0.40652500000000003</v>
      </c>
      <c r="W137" s="20">
        <f t="shared" si="35"/>
        <v>6.7483149999999998</v>
      </c>
      <c r="AF137" s="6"/>
      <c r="AH137" s="6"/>
    </row>
    <row r="138" spans="1:34" s="5" customFormat="1" x14ac:dyDescent="0.25">
      <c r="A138" s="5" t="s">
        <v>420</v>
      </c>
      <c r="B138" s="5" t="s">
        <v>7</v>
      </c>
      <c r="C138" s="7"/>
      <c r="D138" s="7">
        <v>4800</v>
      </c>
      <c r="E138" s="7">
        <v>4800</v>
      </c>
      <c r="F138" s="7">
        <v>25609.69</v>
      </c>
      <c r="G138" s="5">
        <v>6.36</v>
      </c>
      <c r="H138" s="5">
        <v>5.3410000000000002</v>
      </c>
      <c r="I138" s="9">
        <f t="shared" si="28"/>
        <v>4</v>
      </c>
      <c r="J138" s="5" t="s">
        <v>421</v>
      </c>
      <c r="K138" s="5" t="s">
        <v>66</v>
      </c>
      <c r="L138" s="5">
        <v>84025</v>
      </c>
      <c r="M138" s="6">
        <v>41885</v>
      </c>
      <c r="N138" s="20">
        <f t="shared" si="29"/>
        <v>9.1999999999999998E-2</v>
      </c>
      <c r="O138" s="20">
        <f>N138*3</f>
        <v>0.27600000000000002</v>
      </c>
      <c r="P138" s="20">
        <f>N138*12</f>
        <v>1.1040000000000001</v>
      </c>
      <c r="Q138" s="20">
        <f t="shared" si="27"/>
        <v>1.1040000000000001</v>
      </c>
      <c r="R138" s="20">
        <f t="shared" si="30"/>
        <v>1.1040000000000001</v>
      </c>
      <c r="S138" s="20">
        <f t="shared" si="31"/>
        <v>1.1040000000000001</v>
      </c>
      <c r="T138" s="20">
        <f t="shared" si="32"/>
        <v>1.1040000000000001</v>
      </c>
      <c r="U138" s="20">
        <f t="shared" si="33"/>
        <v>1.1040000000000001</v>
      </c>
      <c r="V138" s="20">
        <f t="shared" si="34"/>
        <v>0.45999999999999996</v>
      </c>
      <c r="W138" s="20">
        <f t="shared" si="35"/>
        <v>7.36</v>
      </c>
      <c r="AF138" s="6"/>
      <c r="AH138" s="6"/>
    </row>
    <row r="139" spans="1:34" s="5" customFormat="1" x14ac:dyDescent="0.25">
      <c r="A139" s="5" t="s">
        <v>422</v>
      </c>
      <c r="B139" s="5" t="s">
        <v>7</v>
      </c>
      <c r="C139" s="7"/>
      <c r="D139" s="7">
        <v>3679.2</v>
      </c>
      <c r="E139" s="7">
        <v>3679.2</v>
      </c>
      <c r="F139" s="7">
        <v>16308</v>
      </c>
      <c r="G139" s="5">
        <v>4</v>
      </c>
      <c r="H139" s="5">
        <v>3.3860000000000001</v>
      </c>
      <c r="I139" s="9">
        <f t="shared" si="28"/>
        <v>3.0659999999999998</v>
      </c>
      <c r="J139" s="5" t="s">
        <v>107</v>
      </c>
      <c r="K139" s="5" t="s">
        <v>108</v>
      </c>
      <c r="L139" s="5">
        <v>84532</v>
      </c>
      <c r="M139" s="6">
        <v>41831</v>
      </c>
      <c r="N139" s="20">
        <f t="shared" si="29"/>
        <v>7.0517999999999997E-2</v>
      </c>
      <c r="O139" s="20">
        <f>N139*5</f>
        <v>0.35258999999999996</v>
      </c>
      <c r="P139" s="20">
        <f>N139*12</f>
        <v>0.84621599999999997</v>
      </c>
      <c r="Q139" s="20">
        <f t="shared" si="27"/>
        <v>0.84621599999999997</v>
      </c>
      <c r="R139" s="20">
        <f t="shared" si="30"/>
        <v>0.84621599999999997</v>
      </c>
      <c r="S139" s="20">
        <f t="shared" si="31"/>
        <v>0.84621599999999997</v>
      </c>
      <c r="T139" s="20">
        <f t="shared" si="32"/>
        <v>0.84621599999999997</v>
      </c>
      <c r="U139" s="20">
        <f t="shared" si="33"/>
        <v>0.84621599999999997</v>
      </c>
      <c r="V139" s="20">
        <f t="shared" si="34"/>
        <v>0.35258999999999996</v>
      </c>
      <c r="W139" s="20">
        <f t="shared" si="35"/>
        <v>5.7824759999999999</v>
      </c>
      <c r="AF139" s="6"/>
      <c r="AH139" s="6"/>
    </row>
    <row r="140" spans="1:34" s="5" customFormat="1" x14ac:dyDescent="0.25">
      <c r="A140" s="5" t="s">
        <v>423</v>
      </c>
      <c r="B140" s="5" t="s">
        <v>7</v>
      </c>
      <c r="C140" s="7"/>
      <c r="D140" s="7">
        <v>4800</v>
      </c>
      <c r="E140" s="7">
        <v>4800</v>
      </c>
      <c r="F140" s="7">
        <v>24000</v>
      </c>
      <c r="G140" s="5">
        <v>6.24</v>
      </c>
      <c r="H140" s="5">
        <v>4.8419999999999996</v>
      </c>
      <c r="I140" s="9">
        <f t="shared" si="28"/>
        <v>4</v>
      </c>
      <c r="J140" s="5" t="s">
        <v>67</v>
      </c>
      <c r="K140" s="5" t="s">
        <v>11</v>
      </c>
      <c r="L140" s="5">
        <v>84095</v>
      </c>
      <c r="M140" s="6">
        <v>41789</v>
      </c>
      <c r="N140" s="20">
        <f t="shared" si="29"/>
        <v>9.1999999999999998E-2</v>
      </c>
      <c r="O140" s="20">
        <f>N140*7</f>
        <v>0.64400000000000002</v>
      </c>
      <c r="P140" s="20">
        <f>N140*12</f>
        <v>1.1040000000000001</v>
      </c>
      <c r="Q140" s="20">
        <f t="shared" si="27"/>
        <v>1.1040000000000001</v>
      </c>
      <c r="R140" s="20">
        <f t="shared" si="30"/>
        <v>1.1040000000000001</v>
      </c>
      <c r="S140" s="20">
        <f t="shared" si="31"/>
        <v>1.1040000000000001</v>
      </c>
      <c r="T140" s="20">
        <f t="shared" si="32"/>
        <v>1.1040000000000001</v>
      </c>
      <c r="U140" s="20">
        <f t="shared" si="33"/>
        <v>1.1040000000000001</v>
      </c>
      <c r="V140" s="20">
        <f t="shared" si="34"/>
        <v>0.45999999999999996</v>
      </c>
      <c r="W140" s="20">
        <f t="shared" si="35"/>
        <v>7.7280000000000006</v>
      </c>
      <c r="AF140" s="6"/>
      <c r="AH140" s="6"/>
    </row>
    <row r="141" spans="1:34" s="5" customFormat="1" x14ac:dyDescent="0.25">
      <c r="A141" s="5" t="s">
        <v>525</v>
      </c>
      <c r="B141" s="5" t="s">
        <v>7</v>
      </c>
      <c r="C141" s="7"/>
      <c r="D141" s="7">
        <v>4672.8</v>
      </c>
      <c r="E141" s="7">
        <v>4672.8</v>
      </c>
      <c r="F141" s="7">
        <v>16225</v>
      </c>
      <c r="G141" s="5">
        <v>4.4000000000000004</v>
      </c>
      <c r="H141" s="5">
        <v>3.8940000000000001</v>
      </c>
      <c r="I141" s="9">
        <f t="shared" si="28"/>
        <v>3.8940000000000006</v>
      </c>
      <c r="J141" s="5" t="s">
        <v>13</v>
      </c>
      <c r="K141" s="5" t="s">
        <v>11</v>
      </c>
      <c r="L141" s="5">
        <v>84103</v>
      </c>
      <c r="M141" s="6">
        <v>42004</v>
      </c>
      <c r="N141" s="20">
        <f t="shared" si="29"/>
        <v>8.9562000000000017E-2</v>
      </c>
      <c r="O141" s="20">
        <v>0</v>
      </c>
      <c r="P141" s="20">
        <f>N141*12</f>
        <v>1.0747440000000001</v>
      </c>
      <c r="Q141" s="20">
        <f t="shared" si="27"/>
        <v>1.0747440000000001</v>
      </c>
      <c r="R141" s="20">
        <f t="shared" si="30"/>
        <v>1.0747440000000001</v>
      </c>
      <c r="S141" s="20">
        <f t="shared" si="31"/>
        <v>1.0747440000000001</v>
      </c>
      <c r="T141" s="20">
        <f t="shared" si="32"/>
        <v>1.0747440000000001</v>
      </c>
      <c r="U141" s="20">
        <f t="shared" si="33"/>
        <v>1.0747440000000001</v>
      </c>
      <c r="V141" s="20">
        <f t="shared" si="34"/>
        <v>0.4478100000000001</v>
      </c>
      <c r="W141" s="20">
        <f t="shared" si="35"/>
        <v>6.8962740000000009</v>
      </c>
      <c r="AF141" s="6"/>
      <c r="AH141" s="6"/>
    </row>
    <row r="142" spans="1:34" s="5" customFormat="1" x14ac:dyDescent="0.25">
      <c r="A142" s="5" t="s">
        <v>583</v>
      </c>
      <c r="B142" s="5" t="s">
        <v>9</v>
      </c>
      <c r="C142" s="7"/>
      <c r="D142" s="7">
        <v>8590.85</v>
      </c>
      <c r="E142" s="7">
        <v>8590.85</v>
      </c>
      <c r="F142" s="7">
        <v>149300</v>
      </c>
      <c r="G142" s="5">
        <v>10.71</v>
      </c>
      <c r="H142" s="5">
        <v>9.0429999999999993</v>
      </c>
      <c r="I142" s="8">
        <f t="shared" ref="I142:I173" si="36">(D142/0.95)/1000</f>
        <v>9.0429999999999993</v>
      </c>
      <c r="J142" s="5" t="s">
        <v>264</v>
      </c>
      <c r="K142" s="5" t="s">
        <v>85</v>
      </c>
      <c r="L142" s="5">
        <v>84042</v>
      </c>
      <c r="M142" s="6">
        <v>42235</v>
      </c>
      <c r="N142" s="20">
        <f t="shared" si="29"/>
        <v>0.20798899999999998</v>
      </c>
      <c r="O142" s="20">
        <v>0</v>
      </c>
      <c r="P142" s="20">
        <f>N142*4</f>
        <v>0.83195599999999992</v>
      </c>
      <c r="Q142" s="20">
        <f t="shared" si="27"/>
        <v>2.4958679999999998</v>
      </c>
      <c r="R142" s="20">
        <f t="shared" si="30"/>
        <v>2.4958679999999998</v>
      </c>
      <c r="S142" s="20">
        <f t="shared" si="31"/>
        <v>2.4958679999999998</v>
      </c>
      <c r="T142" s="20">
        <f t="shared" si="32"/>
        <v>2.4958679999999998</v>
      </c>
      <c r="U142" s="20">
        <f t="shared" si="33"/>
        <v>2.4958679999999998</v>
      </c>
      <c r="V142" s="20">
        <f t="shared" si="34"/>
        <v>1.0399449999999999</v>
      </c>
      <c r="W142" s="20">
        <f t="shared" si="35"/>
        <v>14.351240999999998</v>
      </c>
      <c r="AF142" s="6"/>
      <c r="AH142" s="6"/>
    </row>
    <row r="143" spans="1:34" s="5" customFormat="1" x14ac:dyDescent="0.25">
      <c r="A143" s="5" t="s">
        <v>526</v>
      </c>
      <c r="B143" s="5" t="s">
        <v>9</v>
      </c>
      <c r="C143" s="7"/>
      <c r="D143" s="7">
        <v>6713.65</v>
      </c>
      <c r="E143" s="7">
        <v>6713.65</v>
      </c>
      <c r="F143" s="7">
        <v>34037</v>
      </c>
      <c r="G143" s="5">
        <v>9.0749999999999993</v>
      </c>
      <c r="H143" s="5">
        <v>7.0670000000000002</v>
      </c>
      <c r="I143" s="8">
        <f t="shared" si="36"/>
        <v>7.0670000000000002</v>
      </c>
      <c r="J143" s="5" t="s">
        <v>35</v>
      </c>
      <c r="K143" s="5" t="s">
        <v>11</v>
      </c>
      <c r="L143" s="5">
        <v>84070</v>
      </c>
      <c r="M143" s="6">
        <v>42042</v>
      </c>
      <c r="N143" s="20">
        <f t="shared" si="29"/>
        <v>0.16254099999999999</v>
      </c>
      <c r="O143" s="20">
        <v>0</v>
      </c>
      <c r="P143" s="20">
        <f>N143*10</f>
        <v>1.62541</v>
      </c>
      <c r="Q143" s="20">
        <f t="shared" si="27"/>
        <v>1.9504919999999999</v>
      </c>
      <c r="R143" s="20">
        <f t="shared" si="30"/>
        <v>1.9504919999999999</v>
      </c>
      <c r="S143" s="20">
        <f t="shared" si="31"/>
        <v>1.9504919999999999</v>
      </c>
      <c r="T143" s="20">
        <f t="shared" si="32"/>
        <v>1.9504919999999999</v>
      </c>
      <c r="U143" s="20">
        <f t="shared" si="33"/>
        <v>1.9504919999999999</v>
      </c>
      <c r="V143" s="20">
        <f t="shared" si="34"/>
        <v>0.81270500000000001</v>
      </c>
      <c r="W143" s="20">
        <f t="shared" si="35"/>
        <v>12.190574999999999</v>
      </c>
      <c r="AF143" s="6"/>
      <c r="AH143" s="6"/>
    </row>
    <row r="144" spans="1:34" s="5" customFormat="1" x14ac:dyDescent="0.25">
      <c r="A144" s="5" t="s">
        <v>584</v>
      </c>
      <c r="B144" s="5" t="s">
        <v>9</v>
      </c>
      <c r="C144" s="7"/>
      <c r="D144" s="7">
        <v>11571</v>
      </c>
      <c r="E144" s="7">
        <v>11571</v>
      </c>
      <c r="F144" s="7">
        <v>57288</v>
      </c>
      <c r="G144" s="5">
        <v>15.08</v>
      </c>
      <c r="H144" s="5">
        <v>12.257</v>
      </c>
      <c r="I144" s="8">
        <f t="shared" si="36"/>
        <v>12.18</v>
      </c>
      <c r="J144" s="5" t="s">
        <v>13</v>
      </c>
      <c r="K144" s="5" t="s">
        <v>11</v>
      </c>
      <c r="L144" s="5">
        <v>84105</v>
      </c>
      <c r="M144" s="6">
        <v>42159</v>
      </c>
      <c r="N144" s="20">
        <f t="shared" si="29"/>
        <v>0.28014</v>
      </c>
      <c r="O144" s="20">
        <v>0</v>
      </c>
      <c r="P144" s="20">
        <f>N144*6</f>
        <v>1.6808399999999999</v>
      </c>
      <c r="Q144" s="20">
        <f t="shared" si="27"/>
        <v>3.3616799999999998</v>
      </c>
      <c r="R144" s="20">
        <f t="shared" si="30"/>
        <v>3.3616799999999998</v>
      </c>
      <c r="S144" s="20">
        <f t="shared" si="31"/>
        <v>3.3616799999999998</v>
      </c>
      <c r="T144" s="20">
        <f t="shared" si="32"/>
        <v>3.3616799999999998</v>
      </c>
      <c r="U144" s="20">
        <f t="shared" si="33"/>
        <v>3.3616799999999998</v>
      </c>
      <c r="V144" s="20">
        <f t="shared" si="34"/>
        <v>1.4007000000000001</v>
      </c>
      <c r="W144" s="20">
        <f t="shared" si="35"/>
        <v>19.889939999999999</v>
      </c>
      <c r="AF144" s="6"/>
      <c r="AH144" s="6"/>
    </row>
    <row r="145" spans="1:34" s="5" customFormat="1" x14ac:dyDescent="0.25">
      <c r="A145" s="5" t="s">
        <v>527</v>
      </c>
      <c r="B145" s="5" t="s">
        <v>9</v>
      </c>
      <c r="C145" s="7"/>
      <c r="D145" s="7">
        <v>3206.25</v>
      </c>
      <c r="E145" s="7">
        <v>3206.25</v>
      </c>
      <c r="F145" s="7">
        <v>9000</v>
      </c>
      <c r="G145" s="5">
        <v>4.32</v>
      </c>
      <c r="H145" s="5">
        <v>3.375</v>
      </c>
      <c r="I145" s="8">
        <f t="shared" si="36"/>
        <v>3.375</v>
      </c>
      <c r="J145" s="5" t="s">
        <v>13</v>
      </c>
      <c r="K145" s="5" t="s">
        <v>11</v>
      </c>
      <c r="L145" s="5">
        <v>84119</v>
      </c>
      <c r="M145" s="6">
        <v>42062</v>
      </c>
      <c r="N145" s="20">
        <f t="shared" si="29"/>
        <v>7.7625E-2</v>
      </c>
      <c r="O145" s="20">
        <v>0</v>
      </c>
      <c r="P145" s="20">
        <f>N145*10</f>
        <v>0.77625</v>
      </c>
      <c r="Q145" s="20">
        <f t="shared" si="27"/>
        <v>0.93149999999999999</v>
      </c>
      <c r="R145" s="20">
        <f t="shared" si="30"/>
        <v>0.93149999999999999</v>
      </c>
      <c r="S145" s="20">
        <f t="shared" si="31"/>
        <v>0.93149999999999999</v>
      </c>
      <c r="T145" s="20">
        <f t="shared" si="32"/>
        <v>0.93149999999999999</v>
      </c>
      <c r="U145" s="20">
        <f t="shared" si="33"/>
        <v>0.93149999999999999</v>
      </c>
      <c r="V145" s="20">
        <f t="shared" si="34"/>
        <v>0.388125</v>
      </c>
      <c r="W145" s="20">
        <f t="shared" si="35"/>
        <v>5.8218749999999986</v>
      </c>
      <c r="AF145" s="6"/>
      <c r="AH145" s="6"/>
    </row>
    <row r="146" spans="1:34" s="5" customFormat="1" x14ac:dyDescent="0.25">
      <c r="A146" s="5" t="s">
        <v>528</v>
      </c>
      <c r="B146" s="5" t="s">
        <v>9</v>
      </c>
      <c r="C146" s="7"/>
      <c r="D146" s="7">
        <v>20126.7</v>
      </c>
      <c r="E146" s="7">
        <v>20126.7</v>
      </c>
      <c r="F146" s="7">
        <v>77240</v>
      </c>
      <c r="G146" s="5">
        <v>24.852</v>
      </c>
      <c r="H146" s="5">
        <v>21.186</v>
      </c>
      <c r="I146" s="8">
        <f t="shared" si="36"/>
        <v>21.186</v>
      </c>
      <c r="J146" s="5" t="s">
        <v>476</v>
      </c>
      <c r="K146" s="5" t="s">
        <v>11</v>
      </c>
      <c r="L146" s="5">
        <v>84101</v>
      </c>
      <c r="M146" s="6">
        <v>42013</v>
      </c>
      <c r="N146" s="20">
        <f t="shared" si="29"/>
        <v>0.48727799999999999</v>
      </c>
      <c r="O146" s="20">
        <v>0</v>
      </c>
      <c r="P146" s="20">
        <f>N146*11</f>
        <v>5.3600579999999995</v>
      </c>
      <c r="Q146" s="20">
        <f t="shared" si="27"/>
        <v>5.8473360000000003</v>
      </c>
      <c r="R146" s="20">
        <f t="shared" si="30"/>
        <v>5.8473360000000003</v>
      </c>
      <c r="S146" s="20">
        <f t="shared" si="31"/>
        <v>5.8473360000000003</v>
      </c>
      <c r="T146" s="20">
        <f t="shared" si="32"/>
        <v>5.8473360000000003</v>
      </c>
      <c r="U146" s="20">
        <f t="shared" si="33"/>
        <v>5.8473360000000003</v>
      </c>
      <c r="V146" s="20">
        <f t="shared" si="34"/>
        <v>2.4363899999999998</v>
      </c>
      <c r="W146" s="20">
        <f t="shared" si="35"/>
        <v>37.033127999999998</v>
      </c>
      <c r="AF146" s="6"/>
      <c r="AH146" s="6"/>
    </row>
    <row r="147" spans="1:34" s="5" customFormat="1" x14ac:dyDescent="0.25">
      <c r="A147" s="5" t="s">
        <v>529</v>
      </c>
      <c r="B147" s="5" t="s">
        <v>9</v>
      </c>
      <c r="C147" s="7"/>
      <c r="D147" s="7">
        <v>20126.7</v>
      </c>
      <c r="E147" s="7">
        <v>20126.7</v>
      </c>
      <c r="F147" s="7">
        <v>93595</v>
      </c>
      <c r="G147" s="5">
        <v>24.852</v>
      </c>
      <c r="H147" s="5">
        <v>21.186</v>
      </c>
      <c r="I147" s="8">
        <f t="shared" si="36"/>
        <v>21.186</v>
      </c>
      <c r="J147" s="5" t="s">
        <v>476</v>
      </c>
      <c r="K147" s="5" t="s">
        <v>11</v>
      </c>
      <c r="L147" s="5">
        <v>84101</v>
      </c>
      <c r="M147" s="6">
        <v>42013</v>
      </c>
      <c r="N147" s="20">
        <f t="shared" si="29"/>
        <v>0.48727799999999999</v>
      </c>
      <c r="O147" s="20">
        <v>0</v>
      </c>
      <c r="P147" s="20">
        <f>N147*11</f>
        <v>5.3600579999999995</v>
      </c>
      <c r="Q147" s="20">
        <f t="shared" si="27"/>
        <v>5.8473360000000003</v>
      </c>
      <c r="R147" s="20">
        <f t="shared" si="30"/>
        <v>5.8473360000000003</v>
      </c>
      <c r="S147" s="20">
        <f t="shared" si="31"/>
        <v>5.8473360000000003</v>
      </c>
      <c r="T147" s="20">
        <f t="shared" si="32"/>
        <v>5.8473360000000003</v>
      </c>
      <c r="U147" s="20">
        <f t="shared" si="33"/>
        <v>5.8473360000000003</v>
      </c>
      <c r="V147" s="20">
        <f t="shared" si="34"/>
        <v>2.4363899999999998</v>
      </c>
      <c r="W147" s="20">
        <f t="shared" si="35"/>
        <v>37.033127999999998</v>
      </c>
      <c r="AF147" s="6"/>
      <c r="AH147" s="6"/>
    </row>
    <row r="148" spans="1:34" s="5" customFormat="1" x14ac:dyDescent="0.25">
      <c r="A148" s="5" t="s">
        <v>531</v>
      </c>
      <c r="B148" s="5" t="s">
        <v>9</v>
      </c>
      <c r="C148" s="7"/>
      <c r="D148" s="7">
        <v>12952.3</v>
      </c>
      <c r="E148" s="7">
        <v>12952.3</v>
      </c>
      <c r="F148" s="7">
        <v>89900</v>
      </c>
      <c r="G148" s="5">
        <v>16.2</v>
      </c>
      <c r="H148" s="5">
        <v>13.634</v>
      </c>
      <c r="I148" s="8">
        <f t="shared" si="36"/>
        <v>13.634</v>
      </c>
      <c r="J148" s="5" t="s">
        <v>13</v>
      </c>
      <c r="K148" s="5" t="s">
        <v>11</v>
      </c>
      <c r="L148" s="5">
        <v>84115</v>
      </c>
      <c r="M148" s="6">
        <v>42138</v>
      </c>
      <c r="N148" s="20">
        <f t="shared" si="29"/>
        <v>0.31358200000000003</v>
      </c>
      <c r="O148" s="20">
        <v>0</v>
      </c>
      <c r="P148" s="20">
        <f>N148*7</f>
        <v>2.195074</v>
      </c>
      <c r="Q148" s="20">
        <f t="shared" ref="Q148:Q179" si="37">N148*12</f>
        <v>3.7629840000000003</v>
      </c>
      <c r="R148" s="20">
        <f t="shared" si="30"/>
        <v>3.7629840000000003</v>
      </c>
      <c r="S148" s="20">
        <f t="shared" si="31"/>
        <v>3.7629840000000003</v>
      </c>
      <c r="T148" s="20">
        <f t="shared" si="32"/>
        <v>3.7629840000000003</v>
      </c>
      <c r="U148" s="20">
        <f t="shared" si="33"/>
        <v>3.7629840000000003</v>
      </c>
      <c r="V148" s="20">
        <f t="shared" si="34"/>
        <v>1.5679100000000001</v>
      </c>
      <c r="W148" s="20">
        <f t="shared" si="35"/>
        <v>22.577904</v>
      </c>
      <c r="AF148" s="6"/>
      <c r="AH148" s="6"/>
    </row>
    <row r="149" spans="1:34" s="5" customFormat="1" x14ac:dyDescent="0.25">
      <c r="A149" s="5" t="s">
        <v>530</v>
      </c>
      <c r="B149" s="5" t="s">
        <v>9</v>
      </c>
      <c r="C149" s="7"/>
      <c r="D149" s="7">
        <v>21435.8</v>
      </c>
      <c r="E149" s="7">
        <v>21435.8</v>
      </c>
      <c r="F149" s="7">
        <v>67489.73</v>
      </c>
      <c r="G149" s="5">
        <v>26.01</v>
      </c>
      <c r="H149" s="5">
        <v>22.564</v>
      </c>
      <c r="I149" s="8">
        <f t="shared" si="36"/>
        <v>22.564</v>
      </c>
      <c r="J149" s="5" t="s">
        <v>89</v>
      </c>
      <c r="K149" s="5" t="s">
        <v>11</v>
      </c>
      <c r="L149" s="5">
        <v>84084</v>
      </c>
      <c r="M149" s="6">
        <v>41999</v>
      </c>
      <c r="N149" s="20">
        <f t="shared" si="29"/>
        <v>0.51897199999999999</v>
      </c>
      <c r="O149" s="20">
        <v>0</v>
      </c>
      <c r="P149" s="20">
        <f>N149*12</f>
        <v>6.2276639999999999</v>
      </c>
      <c r="Q149" s="20">
        <f t="shared" si="37"/>
        <v>6.2276639999999999</v>
      </c>
      <c r="R149" s="20">
        <f t="shared" si="30"/>
        <v>6.2276639999999999</v>
      </c>
      <c r="S149" s="20">
        <f t="shared" si="31"/>
        <v>6.2276639999999999</v>
      </c>
      <c r="T149" s="20">
        <f t="shared" si="32"/>
        <v>6.2276639999999999</v>
      </c>
      <c r="U149" s="20">
        <f t="shared" si="33"/>
        <v>6.2276639999999999</v>
      </c>
      <c r="V149" s="20">
        <f t="shared" si="34"/>
        <v>2.5948599999999997</v>
      </c>
      <c r="W149" s="20">
        <f t="shared" si="35"/>
        <v>39.960843999999994</v>
      </c>
      <c r="AF149" s="6"/>
      <c r="AH149" s="6"/>
    </row>
    <row r="150" spans="1:34" s="5" customFormat="1" x14ac:dyDescent="0.25">
      <c r="A150" s="5" t="s">
        <v>346</v>
      </c>
      <c r="B150" s="5" t="s">
        <v>9</v>
      </c>
      <c r="C150" s="7"/>
      <c r="D150" s="7">
        <v>19442.7</v>
      </c>
      <c r="E150" s="7">
        <v>19442.7</v>
      </c>
      <c r="F150" s="7">
        <v>165000</v>
      </c>
      <c r="G150" s="5">
        <v>26.52</v>
      </c>
      <c r="H150" s="5">
        <v>20.466000000000001</v>
      </c>
      <c r="I150" s="8">
        <f t="shared" si="36"/>
        <v>20.466000000000001</v>
      </c>
      <c r="J150" s="5" t="s">
        <v>35</v>
      </c>
      <c r="K150" s="5" t="s">
        <v>11</v>
      </c>
      <c r="L150" s="5">
        <v>84093</v>
      </c>
      <c r="M150" s="6">
        <v>41850</v>
      </c>
      <c r="N150" s="20">
        <f t="shared" si="29"/>
        <v>0.47071800000000003</v>
      </c>
      <c r="O150" s="20">
        <f>N150*5</f>
        <v>2.3535900000000001</v>
      </c>
      <c r="P150" s="20">
        <f>N150*12</f>
        <v>5.6486160000000005</v>
      </c>
      <c r="Q150" s="20">
        <f t="shared" si="37"/>
        <v>5.6486160000000005</v>
      </c>
      <c r="R150" s="20">
        <f t="shared" si="30"/>
        <v>5.6486160000000005</v>
      </c>
      <c r="S150" s="20">
        <f t="shared" si="31"/>
        <v>5.6486160000000005</v>
      </c>
      <c r="T150" s="20">
        <f t="shared" si="32"/>
        <v>5.6486160000000005</v>
      </c>
      <c r="U150" s="20">
        <f t="shared" si="33"/>
        <v>5.6486160000000005</v>
      </c>
      <c r="V150" s="20">
        <f t="shared" si="34"/>
        <v>2.3535900000000001</v>
      </c>
      <c r="W150" s="20">
        <f t="shared" si="35"/>
        <v>38.598876000000004</v>
      </c>
      <c r="AF150" s="6"/>
      <c r="AH150" s="6"/>
    </row>
    <row r="151" spans="1:34" s="5" customFormat="1" x14ac:dyDescent="0.25">
      <c r="A151" s="5" t="s">
        <v>532</v>
      </c>
      <c r="B151" s="5" t="s">
        <v>9</v>
      </c>
      <c r="C151" s="7"/>
      <c r="D151" s="7">
        <v>14844.7</v>
      </c>
      <c r="E151" s="7">
        <v>14844.7</v>
      </c>
      <c r="F151" s="7">
        <v>66178</v>
      </c>
      <c r="G151" s="5">
        <v>18.36</v>
      </c>
      <c r="H151" s="5">
        <v>15.962999999999999</v>
      </c>
      <c r="I151" s="8">
        <f t="shared" si="36"/>
        <v>15.626000000000001</v>
      </c>
      <c r="J151" s="5" t="s">
        <v>13</v>
      </c>
      <c r="K151" s="5" t="s">
        <v>11</v>
      </c>
      <c r="L151" s="5">
        <v>84117</v>
      </c>
      <c r="M151" s="6">
        <v>41936</v>
      </c>
      <c r="N151" s="20">
        <f t="shared" si="29"/>
        <v>0.359398</v>
      </c>
      <c r="O151" s="20">
        <f>N151*2</f>
        <v>0.71879599999999999</v>
      </c>
      <c r="P151" s="20">
        <f>N151*12</f>
        <v>4.3127759999999995</v>
      </c>
      <c r="Q151" s="20">
        <f t="shared" si="37"/>
        <v>4.3127759999999995</v>
      </c>
      <c r="R151" s="20">
        <f t="shared" si="30"/>
        <v>4.3127759999999995</v>
      </c>
      <c r="S151" s="20">
        <f t="shared" si="31"/>
        <v>4.3127759999999995</v>
      </c>
      <c r="T151" s="20">
        <f t="shared" si="32"/>
        <v>4.3127759999999995</v>
      </c>
      <c r="U151" s="20">
        <f t="shared" si="33"/>
        <v>4.3127759999999995</v>
      </c>
      <c r="V151" s="20">
        <f t="shared" si="34"/>
        <v>1.7969900000000001</v>
      </c>
      <c r="W151" s="20">
        <f t="shared" si="35"/>
        <v>28.392441999999999</v>
      </c>
      <c r="AF151" s="6"/>
      <c r="AH151" s="6"/>
    </row>
    <row r="152" spans="1:34" s="5" customFormat="1" x14ac:dyDescent="0.25">
      <c r="A152" s="5" t="s">
        <v>292</v>
      </c>
      <c r="B152" s="5" t="s">
        <v>9</v>
      </c>
      <c r="C152" s="7"/>
      <c r="D152" s="7">
        <v>3026.7</v>
      </c>
      <c r="E152" s="7">
        <v>3026.7</v>
      </c>
      <c r="F152" s="7">
        <v>38072.94</v>
      </c>
      <c r="G152" s="5">
        <v>3.75</v>
      </c>
      <c r="H152" s="5">
        <v>3.1859999999999999</v>
      </c>
      <c r="I152" s="8">
        <f t="shared" si="36"/>
        <v>3.1859999999999999</v>
      </c>
      <c r="J152" s="5" t="s">
        <v>23</v>
      </c>
      <c r="K152" s="5" t="s">
        <v>24</v>
      </c>
      <c r="L152" s="5">
        <v>84720</v>
      </c>
      <c r="M152" s="6">
        <v>41787</v>
      </c>
      <c r="N152" s="20">
        <f t="shared" si="29"/>
        <v>7.3277999999999996E-2</v>
      </c>
      <c r="O152" s="20">
        <f>N152*7</f>
        <v>0.51294600000000001</v>
      </c>
      <c r="P152" s="20">
        <f>N152*12</f>
        <v>0.8793359999999999</v>
      </c>
      <c r="Q152" s="20">
        <f t="shared" si="37"/>
        <v>0.8793359999999999</v>
      </c>
      <c r="R152" s="20">
        <f t="shared" si="30"/>
        <v>0.8793359999999999</v>
      </c>
      <c r="S152" s="20">
        <f t="shared" si="31"/>
        <v>0.8793359999999999</v>
      </c>
      <c r="T152" s="20">
        <f t="shared" si="32"/>
        <v>0.8793359999999999</v>
      </c>
      <c r="U152" s="20">
        <f t="shared" si="33"/>
        <v>0.8793359999999999</v>
      </c>
      <c r="V152" s="20">
        <f t="shared" si="34"/>
        <v>0.36638999999999999</v>
      </c>
      <c r="W152" s="20">
        <f t="shared" si="35"/>
        <v>6.1553519999999997</v>
      </c>
      <c r="AF152" s="6"/>
      <c r="AH152" s="6"/>
    </row>
    <row r="153" spans="1:34" s="5" customFormat="1" x14ac:dyDescent="0.25">
      <c r="A153" s="5" t="s">
        <v>533</v>
      </c>
      <c r="B153" s="5" t="s">
        <v>9</v>
      </c>
      <c r="C153" s="7"/>
      <c r="D153" s="7">
        <v>22708.799999999999</v>
      </c>
      <c r="E153" s="7">
        <v>22708.799999999999</v>
      </c>
      <c r="F153" s="7">
        <v>146898.28</v>
      </c>
      <c r="G153" s="5">
        <v>28.6</v>
      </c>
      <c r="H153" s="5">
        <v>23.904</v>
      </c>
      <c r="I153" s="8">
        <f t="shared" si="36"/>
        <v>23.904</v>
      </c>
      <c r="J153" s="5" t="s">
        <v>13</v>
      </c>
      <c r="K153" s="5" t="s">
        <v>11</v>
      </c>
      <c r="L153" s="5">
        <v>84115</v>
      </c>
      <c r="M153" s="6">
        <v>42138</v>
      </c>
      <c r="N153" s="20">
        <f t="shared" si="29"/>
        <v>0.54979199999999995</v>
      </c>
      <c r="O153" s="20">
        <v>0</v>
      </c>
      <c r="P153" s="20">
        <f>N153*7</f>
        <v>3.8485439999999995</v>
      </c>
      <c r="Q153" s="20">
        <f t="shared" si="37"/>
        <v>6.5975039999999989</v>
      </c>
      <c r="R153" s="20">
        <f t="shared" si="30"/>
        <v>6.5975039999999989</v>
      </c>
      <c r="S153" s="20">
        <f t="shared" si="31"/>
        <v>6.5975039999999989</v>
      </c>
      <c r="T153" s="20">
        <f t="shared" si="32"/>
        <v>6.5975039999999989</v>
      </c>
      <c r="U153" s="20">
        <f t="shared" si="33"/>
        <v>6.5975039999999989</v>
      </c>
      <c r="V153" s="20">
        <f t="shared" si="34"/>
        <v>2.7489599999999998</v>
      </c>
      <c r="W153" s="20">
        <f t="shared" si="35"/>
        <v>39.585023999999997</v>
      </c>
      <c r="AF153" s="6"/>
      <c r="AH153" s="6"/>
    </row>
    <row r="154" spans="1:34" s="5" customFormat="1" x14ac:dyDescent="0.25">
      <c r="A154" s="5" t="s">
        <v>588</v>
      </c>
      <c r="B154" s="5" t="s">
        <v>9</v>
      </c>
      <c r="C154" s="7"/>
      <c r="D154" s="7">
        <v>19966.150000000001</v>
      </c>
      <c r="E154" s="7">
        <v>19966.150000000001</v>
      </c>
      <c r="F154" s="7">
        <v>131560</v>
      </c>
      <c r="G154" s="5">
        <v>27.04</v>
      </c>
      <c r="H154" s="5">
        <v>21.016999999999999</v>
      </c>
      <c r="I154" s="8">
        <f t="shared" si="36"/>
        <v>21.017000000000003</v>
      </c>
      <c r="J154" s="5" t="s">
        <v>264</v>
      </c>
      <c r="K154" s="5" t="s">
        <v>85</v>
      </c>
      <c r="L154" s="5">
        <v>84042</v>
      </c>
      <c r="M154" s="6">
        <v>42184</v>
      </c>
      <c r="N154" s="20">
        <f t="shared" si="29"/>
        <v>0.48339100000000007</v>
      </c>
      <c r="O154" s="20">
        <v>0</v>
      </c>
      <c r="P154" s="20">
        <f>N154*6</f>
        <v>2.9003460000000003</v>
      </c>
      <c r="Q154" s="20">
        <f t="shared" si="37"/>
        <v>5.8006920000000006</v>
      </c>
      <c r="R154" s="20">
        <f t="shared" si="30"/>
        <v>5.8006920000000006</v>
      </c>
      <c r="S154" s="20">
        <f t="shared" si="31"/>
        <v>5.8006920000000006</v>
      </c>
      <c r="T154" s="20">
        <f t="shared" si="32"/>
        <v>5.8006920000000006</v>
      </c>
      <c r="U154" s="20">
        <f t="shared" si="33"/>
        <v>5.8006920000000006</v>
      </c>
      <c r="V154" s="20">
        <f t="shared" si="34"/>
        <v>2.4169550000000002</v>
      </c>
      <c r="W154" s="20">
        <f t="shared" si="35"/>
        <v>34.320761000000005</v>
      </c>
      <c r="AF154" s="6"/>
      <c r="AH154" s="6"/>
    </row>
    <row r="155" spans="1:34" s="5" customFormat="1" x14ac:dyDescent="0.25">
      <c r="A155" s="5" t="s">
        <v>589</v>
      </c>
      <c r="B155" s="5" t="s">
        <v>9</v>
      </c>
      <c r="C155" s="7"/>
      <c r="D155" s="7">
        <v>19966.150000000001</v>
      </c>
      <c r="E155" s="7">
        <v>19966.150000000001</v>
      </c>
      <c r="F155" s="7">
        <v>131560</v>
      </c>
      <c r="G155" s="5">
        <v>27.04</v>
      </c>
      <c r="H155" s="5">
        <v>21.016999999999999</v>
      </c>
      <c r="I155" s="8">
        <f t="shared" si="36"/>
        <v>21.017000000000003</v>
      </c>
      <c r="J155" s="5" t="s">
        <v>264</v>
      </c>
      <c r="K155" s="5" t="s">
        <v>85</v>
      </c>
      <c r="L155" s="5">
        <v>84042</v>
      </c>
      <c r="M155" s="6">
        <v>42184</v>
      </c>
      <c r="N155" s="20">
        <f t="shared" si="29"/>
        <v>0.48339100000000007</v>
      </c>
      <c r="O155" s="20">
        <v>0</v>
      </c>
      <c r="P155" s="20">
        <f>N155*6</f>
        <v>2.9003460000000003</v>
      </c>
      <c r="Q155" s="20">
        <f t="shared" si="37"/>
        <v>5.8006920000000006</v>
      </c>
      <c r="R155" s="20">
        <f t="shared" si="30"/>
        <v>5.8006920000000006</v>
      </c>
      <c r="S155" s="20">
        <f t="shared" si="31"/>
        <v>5.8006920000000006</v>
      </c>
      <c r="T155" s="20">
        <f t="shared" si="32"/>
        <v>5.8006920000000006</v>
      </c>
      <c r="U155" s="20">
        <f t="shared" si="33"/>
        <v>5.8006920000000006</v>
      </c>
      <c r="V155" s="20">
        <f t="shared" si="34"/>
        <v>2.4169550000000002</v>
      </c>
      <c r="W155" s="20">
        <f t="shared" si="35"/>
        <v>34.320761000000005</v>
      </c>
      <c r="AF155" s="6"/>
      <c r="AH155" s="6"/>
    </row>
    <row r="156" spans="1:34" s="5" customFormat="1" x14ac:dyDescent="0.25">
      <c r="A156" s="5" t="s">
        <v>590</v>
      </c>
      <c r="B156" s="5" t="s">
        <v>9</v>
      </c>
      <c r="C156" s="7"/>
      <c r="D156" s="7">
        <v>19966.150000000001</v>
      </c>
      <c r="E156" s="7">
        <v>19966.150000000001</v>
      </c>
      <c r="F156" s="7">
        <v>131560</v>
      </c>
      <c r="G156" s="5">
        <v>27.04</v>
      </c>
      <c r="H156" s="5">
        <v>21.016999999999999</v>
      </c>
      <c r="I156" s="8">
        <f t="shared" si="36"/>
        <v>21.017000000000003</v>
      </c>
      <c r="J156" s="5" t="s">
        <v>264</v>
      </c>
      <c r="K156" s="5" t="s">
        <v>85</v>
      </c>
      <c r="L156" s="5">
        <v>84042</v>
      </c>
      <c r="M156" s="6">
        <v>42184</v>
      </c>
      <c r="N156" s="20">
        <f t="shared" si="29"/>
        <v>0.48339100000000007</v>
      </c>
      <c r="O156" s="20">
        <v>0</v>
      </c>
      <c r="P156" s="20">
        <f>N156*6</f>
        <v>2.9003460000000003</v>
      </c>
      <c r="Q156" s="20">
        <f t="shared" si="37"/>
        <v>5.8006920000000006</v>
      </c>
      <c r="R156" s="20">
        <f t="shared" si="30"/>
        <v>5.8006920000000006</v>
      </c>
      <c r="S156" s="20">
        <f t="shared" si="31"/>
        <v>5.8006920000000006</v>
      </c>
      <c r="T156" s="20">
        <f t="shared" si="32"/>
        <v>5.8006920000000006</v>
      </c>
      <c r="U156" s="20">
        <f t="shared" si="33"/>
        <v>5.8006920000000006</v>
      </c>
      <c r="V156" s="20">
        <f t="shared" si="34"/>
        <v>2.4169550000000002</v>
      </c>
      <c r="W156" s="20">
        <f t="shared" si="35"/>
        <v>34.320761000000005</v>
      </c>
      <c r="AF156" s="6"/>
      <c r="AH156" s="6"/>
    </row>
    <row r="157" spans="1:34" s="5" customFormat="1" x14ac:dyDescent="0.25">
      <c r="A157" s="5" t="s">
        <v>591</v>
      </c>
      <c r="B157" s="5" t="s">
        <v>9</v>
      </c>
      <c r="C157" s="7"/>
      <c r="D157" s="7">
        <v>19966.150000000001</v>
      </c>
      <c r="E157" s="7">
        <v>19966.150000000001</v>
      </c>
      <c r="F157" s="7">
        <v>131560</v>
      </c>
      <c r="G157" s="5">
        <v>27.04</v>
      </c>
      <c r="H157" s="5">
        <v>21.016999999999999</v>
      </c>
      <c r="I157" s="8">
        <f t="shared" si="36"/>
        <v>21.017000000000003</v>
      </c>
      <c r="J157" s="5" t="s">
        <v>264</v>
      </c>
      <c r="K157" s="5" t="s">
        <v>85</v>
      </c>
      <c r="L157" s="5">
        <v>84042</v>
      </c>
      <c r="M157" s="6">
        <v>42184</v>
      </c>
      <c r="N157" s="20">
        <f t="shared" si="29"/>
        <v>0.48339100000000007</v>
      </c>
      <c r="O157" s="20">
        <v>0</v>
      </c>
      <c r="P157" s="20">
        <f>N157*6</f>
        <v>2.9003460000000003</v>
      </c>
      <c r="Q157" s="20">
        <f t="shared" si="37"/>
        <v>5.8006920000000006</v>
      </c>
      <c r="R157" s="20">
        <f t="shared" si="30"/>
        <v>5.8006920000000006</v>
      </c>
      <c r="S157" s="20">
        <f t="shared" si="31"/>
        <v>5.8006920000000006</v>
      </c>
      <c r="T157" s="20">
        <f t="shared" si="32"/>
        <v>5.8006920000000006</v>
      </c>
      <c r="U157" s="20">
        <f t="shared" si="33"/>
        <v>5.8006920000000006</v>
      </c>
      <c r="V157" s="20">
        <f t="shared" si="34"/>
        <v>2.4169550000000002</v>
      </c>
      <c r="W157" s="20">
        <f t="shared" si="35"/>
        <v>34.320761000000005</v>
      </c>
      <c r="AF157" s="6"/>
      <c r="AH157" s="6"/>
    </row>
    <row r="158" spans="1:34" s="5" customFormat="1" x14ac:dyDescent="0.25">
      <c r="A158" s="5" t="s">
        <v>592</v>
      </c>
      <c r="B158" s="5" t="s">
        <v>9</v>
      </c>
      <c r="C158" s="7"/>
      <c r="D158" s="7">
        <v>19966.150000000001</v>
      </c>
      <c r="E158" s="7">
        <v>19966.150000000001</v>
      </c>
      <c r="F158" s="7">
        <v>131560</v>
      </c>
      <c r="G158" s="5">
        <v>27.04</v>
      </c>
      <c r="H158" s="5">
        <v>21.016999999999999</v>
      </c>
      <c r="I158" s="8">
        <f t="shared" si="36"/>
        <v>21.017000000000003</v>
      </c>
      <c r="J158" s="5" t="s">
        <v>264</v>
      </c>
      <c r="K158" s="5" t="s">
        <v>85</v>
      </c>
      <c r="L158" s="5">
        <v>84042</v>
      </c>
      <c r="M158" s="6">
        <v>42184</v>
      </c>
      <c r="N158" s="20">
        <f t="shared" si="29"/>
        <v>0.48339100000000007</v>
      </c>
      <c r="O158" s="20">
        <v>0</v>
      </c>
      <c r="P158" s="20">
        <f>N158*6</f>
        <v>2.9003460000000003</v>
      </c>
      <c r="Q158" s="20">
        <f t="shared" si="37"/>
        <v>5.8006920000000006</v>
      </c>
      <c r="R158" s="20">
        <f t="shared" si="30"/>
        <v>5.8006920000000006</v>
      </c>
      <c r="S158" s="20">
        <f t="shared" si="31"/>
        <v>5.8006920000000006</v>
      </c>
      <c r="T158" s="20">
        <f t="shared" si="32"/>
        <v>5.8006920000000006</v>
      </c>
      <c r="U158" s="20">
        <f t="shared" si="33"/>
        <v>5.8006920000000006</v>
      </c>
      <c r="V158" s="20">
        <f t="shared" si="34"/>
        <v>2.4169550000000002</v>
      </c>
      <c r="W158" s="20">
        <f t="shared" si="35"/>
        <v>34.320761000000005</v>
      </c>
      <c r="AF158" s="6"/>
      <c r="AH158" s="6"/>
    </row>
    <row r="159" spans="1:34" s="5" customFormat="1" x14ac:dyDescent="0.25">
      <c r="A159" s="5" t="s">
        <v>371</v>
      </c>
      <c r="B159" s="5" t="s">
        <v>9</v>
      </c>
      <c r="C159" s="7"/>
      <c r="D159" s="7">
        <v>17693.75</v>
      </c>
      <c r="E159" s="7">
        <v>17721.3</v>
      </c>
      <c r="F159" s="7">
        <v>59250.98</v>
      </c>
      <c r="G159" s="5">
        <v>21.42</v>
      </c>
      <c r="H159" s="5">
        <v>18.654</v>
      </c>
      <c r="I159" s="8">
        <f t="shared" si="36"/>
        <v>18.625</v>
      </c>
      <c r="J159" s="5" t="s">
        <v>372</v>
      </c>
      <c r="K159" s="5" t="s">
        <v>11</v>
      </c>
      <c r="L159" s="5">
        <v>84115</v>
      </c>
      <c r="M159" s="6">
        <v>41929</v>
      </c>
      <c r="N159" s="20">
        <f t="shared" si="29"/>
        <v>0.42837500000000001</v>
      </c>
      <c r="O159" s="20">
        <f>N159*2</f>
        <v>0.85675000000000001</v>
      </c>
      <c r="P159" s="20">
        <f>N159*12</f>
        <v>5.1405000000000003</v>
      </c>
      <c r="Q159" s="20">
        <f t="shared" si="37"/>
        <v>5.1405000000000003</v>
      </c>
      <c r="R159" s="20">
        <f t="shared" si="30"/>
        <v>5.1405000000000003</v>
      </c>
      <c r="S159" s="20">
        <f t="shared" si="31"/>
        <v>5.1405000000000003</v>
      </c>
      <c r="T159" s="20">
        <f t="shared" si="32"/>
        <v>5.1405000000000003</v>
      </c>
      <c r="U159" s="20">
        <f t="shared" si="33"/>
        <v>5.1405000000000003</v>
      </c>
      <c r="V159" s="20">
        <f t="shared" si="34"/>
        <v>2.1418750000000002</v>
      </c>
      <c r="W159" s="20">
        <f t="shared" si="35"/>
        <v>33.841625000000001</v>
      </c>
    </row>
    <row r="160" spans="1:34" s="5" customFormat="1" x14ac:dyDescent="0.25">
      <c r="A160" s="5" t="s">
        <v>373</v>
      </c>
      <c r="B160" s="5" t="s">
        <v>9</v>
      </c>
      <c r="C160" s="7"/>
      <c r="D160" s="7">
        <v>21840.5</v>
      </c>
      <c r="E160" s="7">
        <v>22420</v>
      </c>
      <c r="F160" s="7">
        <v>73860.52</v>
      </c>
      <c r="G160" s="5">
        <v>26.52</v>
      </c>
      <c r="H160" s="5">
        <v>23.6</v>
      </c>
      <c r="I160" s="8">
        <f t="shared" si="36"/>
        <v>22.99</v>
      </c>
      <c r="J160" s="5" t="s">
        <v>372</v>
      </c>
      <c r="K160" s="5" t="s">
        <v>11</v>
      </c>
      <c r="L160" s="5">
        <v>84115</v>
      </c>
      <c r="M160" s="6">
        <v>41929</v>
      </c>
      <c r="N160" s="20">
        <f t="shared" si="29"/>
        <v>0.52876999999999996</v>
      </c>
      <c r="O160" s="20">
        <f>N160*2</f>
        <v>1.0575399999999999</v>
      </c>
      <c r="P160" s="20">
        <f>N160*12</f>
        <v>6.3452399999999995</v>
      </c>
      <c r="Q160" s="20">
        <f t="shared" si="37"/>
        <v>6.3452399999999995</v>
      </c>
      <c r="R160" s="20">
        <f t="shared" si="30"/>
        <v>6.3452399999999995</v>
      </c>
      <c r="S160" s="20">
        <f t="shared" si="31"/>
        <v>6.3452399999999995</v>
      </c>
      <c r="T160" s="20">
        <f t="shared" si="32"/>
        <v>6.3452399999999995</v>
      </c>
      <c r="U160" s="20">
        <f t="shared" si="33"/>
        <v>6.3452399999999995</v>
      </c>
      <c r="V160" s="20">
        <f t="shared" si="34"/>
        <v>2.6438499999999996</v>
      </c>
      <c r="W160" s="20">
        <f t="shared" si="35"/>
        <v>41.772829999999999</v>
      </c>
      <c r="AF160" s="6"/>
      <c r="AH160" s="6"/>
    </row>
    <row r="161" spans="1:34" s="5" customFormat="1" x14ac:dyDescent="0.25">
      <c r="A161" s="5" t="s">
        <v>378</v>
      </c>
      <c r="B161" s="5" t="s">
        <v>9</v>
      </c>
      <c r="C161" s="7"/>
      <c r="D161" s="7">
        <v>12454.5</v>
      </c>
      <c r="E161" s="7">
        <v>12454.5</v>
      </c>
      <c r="F161" s="7">
        <v>76800</v>
      </c>
      <c r="G161" s="5">
        <v>15.6</v>
      </c>
      <c r="H161" s="5">
        <v>13.11</v>
      </c>
      <c r="I161" s="8">
        <f t="shared" si="36"/>
        <v>13.11</v>
      </c>
      <c r="J161" s="5" t="s">
        <v>13</v>
      </c>
      <c r="K161" s="5" t="s">
        <v>11</v>
      </c>
      <c r="L161" s="5">
        <v>84121</v>
      </c>
      <c r="M161" s="6">
        <v>41855</v>
      </c>
      <c r="N161" s="20">
        <f t="shared" si="29"/>
        <v>0.30152999999999996</v>
      </c>
      <c r="O161" s="20">
        <f>N161*4</f>
        <v>1.2061199999999999</v>
      </c>
      <c r="P161" s="20">
        <f>N161*12</f>
        <v>3.6183599999999996</v>
      </c>
      <c r="Q161" s="20">
        <f t="shared" si="37"/>
        <v>3.6183599999999996</v>
      </c>
      <c r="R161" s="20">
        <f t="shared" si="30"/>
        <v>3.6183599999999996</v>
      </c>
      <c r="S161" s="20">
        <f t="shared" si="31"/>
        <v>3.6183599999999996</v>
      </c>
      <c r="T161" s="20">
        <f t="shared" si="32"/>
        <v>3.6183599999999996</v>
      </c>
      <c r="U161" s="20">
        <f t="shared" si="33"/>
        <v>3.6183599999999996</v>
      </c>
      <c r="V161" s="20">
        <f t="shared" si="34"/>
        <v>1.5076499999999999</v>
      </c>
      <c r="W161" s="20">
        <f t="shared" si="35"/>
        <v>24.423929999999999</v>
      </c>
      <c r="AF161" s="6"/>
      <c r="AH161" s="6"/>
    </row>
    <row r="162" spans="1:34" s="5" customFormat="1" x14ac:dyDescent="0.25">
      <c r="A162" s="5" t="s">
        <v>535</v>
      </c>
      <c r="B162" s="5" t="s">
        <v>9</v>
      </c>
      <c r="C162" s="7"/>
      <c r="D162" s="7">
        <v>19055.099999999999</v>
      </c>
      <c r="E162" s="7">
        <v>19055.099999999999</v>
      </c>
      <c r="F162" s="7">
        <v>61353.760000000002</v>
      </c>
      <c r="G162" s="5">
        <v>26.52</v>
      </c>
      <c r="H162" s="5">
        <v>20.058</v>
      </c>
      <c r="I162" s="8">
        <f t="shared" si="36"/>
        <v>20.058</v>
      </c>
      <c r="J162" s="5" t="s">
        <v>71</v>
      </c>
      <c r="K162" s="5" t="s">
        <v>72</v>
      </c>
      <c r="L162" s="5">
        <v>84738</v>
      </c>
      <c r="M162" s="6">
        <v>42044</v>
      </c>
      <c r="N162" s="20">
        <f t="shared" si="29"/>
        <v>0.46133399999999997</v>
      </c>
      <c r="O162" s="20">
        <v>0</v>
      </c>
      <c r="P162" s="20">
        <f>N162*10</f>
        <v>4.61334</v>
      </c>
      <c r="Q162" s="20">
        <f t="shared" si="37"/>
        <v>5.5360079999999998</v>
      </c>
      <c r="R162" s="20">
        <f t="shared" si="30"/>
        <v>5.5360079999999998</v>
      </c>
      <c r="S162" s="20">
        <f t="shared" si="31"/>
        <v>5.5360079999999998</v>
      </c>
      <c r="T162" s="20">
        <f t="shared" si="32"/>
        <v>5.5360079999999998</v>
      </c>
      <c r="U162" s="20">
        <f t="shared" si="33"/>
        <v>5.5360079999999998</v>
      </c>
      <c r="V162" s="20">
        <f t="shared" si="34"/>
        <v>2.30667</v>
      </c>
      <c r="W162" s="20">
        <f t="shared" si="35"/>
        <v>34.600049999999996</v>
      </c>
      <c r="AF162" s="6"/>
      <c r="AH162" s="6"/>
    </row>
    <row r="163" spans="1:34" s="5" customFormat="1" x14ac:dyDescent="0.25">
      <c r="A163" s="5" t="s">
        <v>536</v>
      </c>
      <c r="B163" s="5" t="s">
        <v>9</v>
      </c>
      <c r="C163" s="7"/>
      <c r="D163" s="7">
        <v>20713.8</v>
      </c>
      <c r="E163" s="7">
        <v>20713.8</v>
      </c>
      <c r="F163" s="7">
        <v>139500</v>
      </c>
      <c r="G163" s="5">
        <v>27.03</v>
      </c>
      <c r="H163" s="5">
        <v>21.803999999999998</v>
      </c>
      <c r="I163" s="8">
        <f t="shared" si="36"/>
        <v>21.803999999999998</v>
      </c>
      <c r="J163" s="5" t="s">
        <v>17</v>
      </c>
      <c r="K163" s="5" t="s">
        <v>11</v>
      </c>
      <c r="L163" s="5">
        <v>84065</v>
      </c>
      <c r="M163" s="6">
        <v>42016</v>
      </c>
      <c r="N163" s="20">
        <f t="shared" si="29"/>
        <v>0.50149199999999994</v>
      </c>
      <c r="O163" s="20">
        <v>0</v>
      </c>
      <c r="P163" s="20">
        <f>N163*11</f>
        <v>5.516411999999999</v>
      </c>
      <c r="Q163" s="20">
        <f t="shared" si="37"/>
        <v>6.0179039999999997</v>
      </c>
      <c r="R163" s="20">
        <f t="shared" si="30"/>
        <v>6.0179039999999997</v>
      </c>
      <c r="S163" s="20">
        <f t="shared" si="31"/>
        <v>6.0179039999999997</v>
      </c>
      <c r="T163" s="20">
        <f t="shared" si="32"/>
        <v>6.0179039999999997</v>
      </c>
      <c r="U163" s="20">
        <f t="shared" si="33"/>
        <v>6.0179039999999997</v>
      </c>
      <c r="V163" s="20">
        <f t="shared" si="34"/>
        <v>2.5074599999999996</v>
      </c>
      <c r="W163" s="20">
        <f t="shared" si="35"/>
        <v>38.113392000000005</v>
      </c>
      <c r="AF163" s="6"/>
      <c r="AH163" s="6"/>
    </row>
    <row r="164" spans="1:34" s="5" customFormat="1" x14ac:dyDescent="0.25">
      <c r="A164" s="5" t="s">
        <v>534</v>
      </c>
      <c r="B164" s="5" t="s">
        <v>9</v>
      </c>
      <c r="C164" s="7"/>
      <c r="D164" s="7">
        <v>15751.95</v>
      </c>
      <c r="E164" s="7">
        <v>15751.95</v>
      </c>
      <c r="F164" s="7">
        <v>59825</v>
      </c>
      <c r="G164" s="5">
        <v>20.625</v>
      </c>
      <c r="H164" s="5">
        <v>17.55</v>
      </c>
      <c r="I164" s="8">
        <f t="shared" si="36"/>
        <v>16.581</v>
      </c>
      <c r="J164" s="5" t="s">
        <v>50</v>
      </c>
      <c r="K164" s="5" t="s">
        <v>51</v>
      </c>
      <c r="L164" s="5">
        <v>84408</v>
      </c>
      <c r="M164" s="6">
        <v>42138</v>
      </c>
      <c r="N164" s="20">
        <f t="shared" si="29"/>
        <v>0.38136300000000001</v>
      </c>
      <c r="O164" s="20">
        <v>0</v>
      </c>
      <c r="P164" s="20">
        <f>N164*7</f>
        <v>2.6695410000000002</v>
      </c>
      <c r="Q164" s="20">
        <f t="shared" si="37"/>
        <v>4.5763560000000005</v>
      </c>
      <c r="R164" s="20">
        <f t="shared" si="30"/>
        <v>4.5763560000000005</v>
      </c>
      <c r="S164" s="20">
        <f t="shared" si="31"/>
        <v>4.5763560000000005</v>
      </c>
      <c r="T164" s="20">
        <f t="shared" si="32"/>
        <v>4.5763560000000005</v>
      </c>
      <c r="U164" s="20">
        <f t="shared" si="33"/>
        <v>4.5763560000000005</v>
      </c>
      <c r="V164" s="20">
        <f t="shared" si="34"/>
        <v>1.9068149999999999</v>
      </c>
      <c r="W164" s="20">
        <f t="shared" si="35"/>
        <v>27.458136000000003</v>
      </c>
      <c r="AF164" s="6"/>
      <c r="AH164" s="6"/>
    </row>
    <row r="165" spans="1:34" s="5" customFormat="1" x14ac:dyDescent="0.25">
      <c r="A165" s="5" t="s">
        <v>392</v>
      </c>
      <c r="B165" s="5" t="s">
        <v>9</v>
      </c>
      <c r="C165" s="7"/>
      <c r="D165" s="7">
        <v>23750</v>
      </c>
      <c r="E165" s="7">
        <v>23750</v>
      </c>
      <c r="F165" s="7">
        <v>117265.76</v>
      </c>
      <c r="G165" s="5">
        <v>30.015000000000001</v>
      </c>
      <c r="H165" s="5">
        <v>25.771000000000001</v>
      </c>
      <c r="I165" s="8">
        <f t="shared" si="36"/>
        <v>25</v>
      </c>
      <c r="J165" s="5" t="s">
        <v>13</v>
      </c>
      <c r="L165" s="5">
        <v>84104</v>
      </c>
      <c r="M165" s="6">
        <v>41929</v>
      </c>
      <c r="N165" s="20">
        <f t="shared" si="29"/>
        <v>0.57499999999999996</v>
      </c>
      <c r="O165" s="20">
        <f>N165*2</f>
        <v>1.1499999999999999</v>
      </c>
      <c r="P165" s="20">
        <f>N165*12</f>
        <v>6.8999999999999995</v>
      </c>
      <c r="Q165" s="20">
        <f t="shared" si="37"/>
        <v>6.8999999999999995</v>
      </c>
      <c r="R165" s="20">
        <f t="shared" si="30"/>
        <v>6.8999999999999995</v>
      </c>
      <c r="S165" s="20">
        <f t="shared" si="31"/>
        <v>6.8999999999999995</v>
      </c>
      <c r="T165" s="20">
        <f t="shared" si="32"/>
        <v>6.8999999999999995</v>
      </c>
      <c r="U165" s="20">
        <f t="shared" si="33"/>
        <v>6.8999999999999995</v>
      </c>
      <c r="V165" s="20">
        <f t="shared" si="34"/>
        <v>2.875</v>
      </c>
      <c r="W165" s="20">
        <f t="shared" si="35"/>
        <v>45.424999999999997</v>
      </c>
      <c r="AF165" s="6"/>
      <c r="AH165" s="6"/>
    </row>
    <row r="166" spans="1:34" s="5" customFormat="1" x14ac:dyDescent="0.25">
      <c r="A166" s="5" t="s">
        <v>393</v>
      </c>
      <c r="B166" s="5" t="s">
        <v>9</v>
      </c>
      <c r="C166" s="7"/>
      <c r="D166" s="7">
        <v>7229.5</v>
      </c>
      <c r="E166" s="7">
        <v>7229.5</v>
      </c>
      <c r="F166" s="7">
        <v>29020</v>
      </c>
      <c r="G166" s="5">
        <v>9.6199999999999992</v>
      </c>
      <c r="H166" s="5">
        <v>7.7489999999999997</v>
      </c>
      <c r="I166" s="8">
        <f t="shared" si="36"/>
        <v>7.61</v>
      </c>
      <c r="J166" s="5" t="s">
        <v>10</v>
      </c>
      <c r="K166" s="5" t="s">
        <v>11</v>
      </c>
      <c r="L166" s="5">
        <v>84118</v>
      </c>
      <c r="M166" s="6">
        <v>41887</v>
      </c>
      <c r="N166" s="20">
        <f t="shared" si="29"/>
        <v>0.17502999999999999</v>
      </c>
      <c r="O166" s="20">
        <f>N166*3</f>
        <v>0.52508999999999995</v>
      </c>
      <c r="P166" s="20">
        <f>N166*12</f>
        <v>2.1003599999999998</v>
      </c>
      <c r="Q166" s="20">
        <f t="shared" si="37"/>
        <v>2.1003599999999998</v>
      </c>
      <c r="R166" s="20">
        <f t="shared" si="30"/>
        <v>2.1003599999999998</v>
      </c>
      <c r="S166" s="20">
        <f t="shared" si="31"/>
        <v>2.1003599999999998</v>
      </c>
      <c r="T166" s="20">
        <f t="shared" si="32"/>
        <v>2.1003599999999998</v>
      </c>
      <c r="U166" s="20">
        <f t="shared" si="33"/>
        <v>2.1003599999999998</v>
      </c>
      <c r="V166" s="20">
        <f t="shared" si="34"/>
        <v>0.87514999999999998</v>
      </c>
      <c r="W166" s="20">
        <f t="shared" si="35"/>
        <v>14.0024</v>
      </c>
      <c r="AF166" s="6"/>
      <c r="AH166" s="6"/>
    </row>
    <row r="167" spans="1:34" s="5" customFormat="1" x14ac:dyDescent="0.25">
      <c r="A167" s="5" t="s">
        <v>537</v>
      </c>
      <c r="B167" s="5" t="s">
        <v>9</v>
      </c>
      <c r="C167" s="7"/>
      <c r="D167" s="7">
        <v>11425.65</v>
      </c>
      <c r="E167" s="7">
        <v>11425.65</v>
      </c>
      <c r="F167" s="7">
        <v>62180</v>
      </c>
      <c r="G167" s="5">
        <v>14.04</v>
      </c>
      <c r="H167" s="5">
        <v>12.44</v>
      </c>
      <c r="I167" s="8">
        <f t="shared" si="36"/>
        <v>12.026999999999999</v>
      </c>
      <c r="J167" s="5" t="s">
        <v>538</v>
      </c>
      <c r="K167" s="5" t="s">
        <v>85</v>
      </c>
      <c r="L167" s="5">
        <v>84013</v>
      </c>
      <c r="M167" s="6">
        <v>42101</v>
      </c>
      <c r="N167" s="20">
        <f t="shared" si="29"/>
        <v>0.27662100000000001</v>
      </c>
      <c r="O167" s="20">
        <v>0</v>
      </c>
      <c r="P167" s="20">
        <f>N167*8</f>
        <v>2.212968</v>
      </c>
      <c r="Q167" s="20">
        <f t="shared" si="37"/>
        <v>3.3194520000000001</v>
      </c>
      <c r="R167" s="20">
        <f t="shared" si="30"/>
        <v>3.3194520000000001</v>
      </c>
      <c r="S167" s="20">
        <f t="shared" si="31"/>
        <v>3.3194520000000001</v>
      </c>
      <c r="T167" s="20">
        <f t="shared" si="32"/>
        <v>3.3194520000000001</v>
      </c>
      <c r="U167" s="20">
        <f t="shared" si="33"/>
        <v>3.3194520000000001</v>
      </c>
      <c r="V167" s="20">
        <f t="shared" si="34"/>
        <v>1.383105</v>
      </c>
      <c r="W167" s="20">
        <f t="shared" si="35"/>
        <v>20.193333000000003</v>
      </c>
      <c r="AF167" s="6"/>
      <c r="AH167" s="6"/>
    </row>
    <row r="168" spans="1:34" s="5" customFormat="1" x14ac:dyDescent="0.25">
      <c r="A168" s="5" t="s">
        <v>539</v>
      </c>
      <c r="B168" s="5" t="s">
        <v>9</v>
      </c>
      <c r="C168" s="7"/>
      <c r="D168" s="7">
        <v>11957.65</v>
      </c>
      <c r="E168" s="7">
        <v>11957.65</v>
      </c>
      <c r="F168" s="7">
        <v>56635.71</v>
      </c>
      <c r="G168" s="5">
        <v>15.3</v>
      </c>
      <c r="H168" s="5">
        <v>12.587</v>
      </c>
      <c r="I168" s="8">
        <f t="shared" si="36"/>
        <v>12.587</v>
      </c>
      <c r="J168" s="5" t="s">
        <v>13</v>
      </c>
      <c r="K168" s="5" t="s">
        <v>11</v>
      </c>
      <c r="L168" s="5">
        <v>84119</v>
      </c>
      <c r="M168" s="6">
        <v>42069</v>
      </c>
      <c r="N168" s="20">
        <f t="shared" si="29"/>
        <v>0.28950100000000001</v>
      </c>
      <c r="O168" s="20">
        <v>0</v>
      </c>
      <c r="P168" s="20">
        <f>N168*9</f>
        <v>2.6055090000000001</v>
      </c>
      <c r="Q168" s="20">
        <f t="shared" si="37"/>
        <v>3.4740120000000001</v>
      </c>
      <c r="R168" s="20">
        <f t="shared" si="30"/>
        <v>3.4740120000000001</v>
      </c>
      <c r="S168" s="20">
        <f t="shared" si="31"/>
        <v>3.4740120000000001</v>
      </c>
      <c r="T168" s="20">
        <f t="shared" si="32"/>
        <v>3.4740120000000001</v>
      </c>
      <c r="U168" s="20">
        <f t="shared" si="33"/>
        <v>3.4740120000000001</v>
      </c>
      <c r="V168" s="20">
        <f t="shared" si="34"/>
        <v>1.447505</v>
      </c>
      <c r="W168" s="20">
        <f t="shared" si="35"/>
        <v>21.423074</v>
      </c>
      <c r="AF168" s="6"/>
      <c r="AH168" s="6"/>
    </row>
    <row r="169" spans="1:34" s="5" customFormat="1" x14ac:dyDescent="0.25">
      <c r="A169" s="5" t="s">
        <v>540</v>
      </c>
      <c r="B169" s="5" t="s">
        <v>9</v>
      </c>
      <c r="C169" s="7"/>
      <c r="D169" s="7">
        <v>23750</v>
      </c>
      <c r="E169" s="7">
        <v>23750</v>
      </c>
      <c r="F169" s="7">
        <v>159800</v>
      </c>
      <c r="G169" s="5">
        <v>32</v>
      </c>
      <c r="H169" s="5">
        <v>26.254999999999999</v>
      </c>
      <c r="I169" s="8">
        <f t="shared" si="36"/>
        <v>25</v>
      </c>
      <c r="J169" s="5" t="s">
        <v>35</v>
      </c>
      <c r="K169" s="5" t="s">
        <v>11</v>
      </c>
      <c r="L169" s="5">
        <v>84070</v>
      </c>
      <c r="M169" s="6">
        <v>41999</v>
      </c>
      <c r="N169" s="20">
        <f t="shared" si="29"/>
        <v>0.57499999999999996</v>
      </c>
      <c r="O169" s="20">
        <v>0</v>
      </c>
      <c r="P169" s="20">
        <f>N169*12</f>
        <v>6.8999999999999995</v>
      </c>
      <c r="Q169" s="20">
        <f t="shared" si="37"/>
        <v>6.8999999999999995</v>
      </c>
      <c r="R169" s="20">
        <f t="shared" si="30"/>
        <v>6.8999999999999995</v>
      </c>
      <c r="S169" s="20">
        <f t="shared" si="31"/>
        <v>6.8999999999999995</v>
      </c>
      <c r="T169" s="20">
        <f t="shared" si="32"/>
        <v>6.8999999999999995</v>
      </c>
      <c r="U169" s="20">
        <f t="shared" si="33"/>
        <v>6.8999999999999995</v>
      </c>
      <c r="V169" s="20">
        <f t="shared" si="34"/>
        <v>2.875</v>
      </c>
      <c r="W169" s="20">
        <f t="shared" si="35"/>
        <v>44.274999999999999</v>
      </c>
      <c r="AF169" s="6"/>
      <c r="AH169" s="6"/>
    </row>
    <row r="170" spans="1:34" s="5" customFormat="1" x14ac:dyDescent="0.25">
      <c r="A170" s="5" t="s">
        <v>398</v>
      </c>
      <c r="B170" s="5" t="s">
        <v>9</v>
      </c>
      <c r="C170" s="7"/>
      <c r="D170" s="7">
        <v>22876</v>
      </c>
      <c r="E170" s="7">
        <v>22876</v>
      </c>
      <c r="F170" s="7">
        <v>132192</v>
      </c>
      <c r="G170" s="5">
        <v>28.08</v>
      </c>
      <c r="H170" s="5">
        <v>24.08</v>
      </c>
      <c r="I170" s="8">
        <f t="shared" si="36"/>
        <v>24.08</v>
      </c>
      <c r="J170" s="5" t="s">
        <v>247</v>
      </c>
      <c r="K170" s="5" t="s">
        <v>11</v>
      </c>
      <c r="L170" s="5">
        <v>84047</v>
      </c>
      <c r="M170" s="6">
        <v>41789</v>
      </c>
      <c r="N170" s="20">
        <f t="shared" si="29"/>
        <v>0.55384</v>
      </c>
      <c r="O170" s="20">
        <f>N170*7</f>
        <v>3.8768799999999999</v>
      </c>
      <c r="P170" s="20">
        <f>N170*12</f>
        <v>6.6460799999999995</v>
      </c>
      <c r="Q170" s="20">
        <f t="shared" si="37"/>
        <v>6.6460799999999995</v>
      </c>
      <c r="R170" s="20">
        <f t="shared" si="30"/>
        <v>6.6460799999999995</v>
      </c>
      <c r="S170" s="20">
        <f t="shared" si="31"/>
        <v>6.6460799999999995</v>
      </c>
      <c r="T170" s="20">
        <f t="shared" si="32"/>
        <v>6.6460799999999995</v>
      </c>
      <c r="U170" s="20">
        <f t="shared" si="33"/>
        <v>6.6460799999999995</v>
      </c>
      <c r="V170" s="20">
        <f t="shared" si="34"/>
        <v>2.7692000000000001</v>
      </c>
      <c r="W170" s="20">
        <f t="shared" si="35"/>
        <v>46.522559999999991</v>
      </c>
      <c r="AF170" s="6"/>
      <c r="AH170" s="6"/>
    </row>
    <row r="171" spans="1:34" s="5" customFormat="1" x14ac:dyDescent="0.25">
      <c r="A171" s="5" t="s">
        <v>543</v>
      </c>
      <c r="B171" s="5" t="s">
        <v>9</v>
      </c>
      <c r="C171" s="7"/>
      <c r="D171" s="7">
        <v>23750</v>
      </c>
      <c r="E171" s="7">
        <v>23750</v>
      </c>
      <c r="F171" s="7">
        <v>150692</v>
      </c>
      <c r="G171" s="5">
        <v>36</v>
      </c>
      <c r="H171" s="5">
        <v>31.027000000000001</v>
      </c>
      <c r="I171" s="8">
        <f t="shared" si="36"/>
        <v>25</v>
      </c>
      <c r="J171" s="5" t="s">
        <v>67</v>
      </c>
      <c r="K171" s="5" t="s">
        <v>11</v>
      </c>
      <c r="L171" s="5">
        <v>84065</v>
      </c>
      <c r="M171" s="6">
        <v>42101</v>
      </c>
      <c r="N171" s="20">
        <f t="shared" si="29"/>
        <v>0.57499999999999996</v>
      </c>
      <c r="O171" s="20">
        <v>0</v>
      </c>
      <c r="P171" s="20">
        <f>N171*8</f>
        <v>4.5999999999999996</v>
      </c>
      <c r="Q171" s="20">
        <f t="shared" si="37"/>
        <v>6.8999999999999995</v>
      </c>
      <c r="R171" s="20">
        <f t="shared" si="30"/>
        <v>6.8999999999999995</v>
      </c>
      <c r="S171" s="20">
        <f t="shared" si="31"/>
        <v>6.8999999999999995</v>
      </c>
      <c r="T171" s="20">
        <f t="shared" si="32"/>
        <v>6.8999999999999995</v>
      </c>
      <c r="U171" s="20">
        <f t="shared" si="33"/>
        <v>6.8999999999999995</v>
      </c>
      <c r="V171" s="20">
        <f t="shared" si="34"/>
        <v>2.875</v>
      </c>
      <c r="W171" s="20">
        <f t="shared" si="35"/>
        <v>41.974999999999994</v>
      </c>
      <c r="AF171" s="6"/>
      <c r="AH171" s="6"/>
    </row>
    <row r="172" spans="1:34" s="5" customFormat="1" x14ac:dyDescent="0.25">
      <c r="A172" s="5" t="s">
        <v>400</v>
      </c>
      <c r="B172" s="5" t="s">
        <v>9</v>
      </c>
      <c r="C172" s="7"/>
      <c r="D172" s="7">
        <v>1835.4</v>
      </c>
      <c r="E172" s="7">
        <v>1835.4</v>
      </c>
      <c r="F172" s="7">
        <v>6500</v>
      </c>
      <c r="G172" s="5">
        <v>2.2890000000000001</v>
      </c>
      <c r="H172" s="5">
        <v>1.9319999999999999</v>
      </c>
      <c r="I172" s="8">
        <f t="shared" si="36"/>
        <v>1.9320000000000002</v>
      </c>
      <c r="J172" s="5" t="s">
        <v>13</v>
      </c>
      <c r="K172" s="5" t="s">
        <v>11</v>
      </c>
      <c r="L172" s="5">
        <v>84115</v>
      </c>
      <c r="M172" s="6">
        <v>41827</v>
      </c>
      <c r="N172" s="20">
        <f t="shared" si="29"/>
        <v>4.4436000000000003E-2</v>
      </c>
      <c r="O172" s="20">
        <f>N172*5</f>
        <v>0.22218000000000002</v>
      </c>
      <c r="P172" s="20">
        <f>N172*12</f>
        <v>0.53323200000000004</v>
      </c>
      <c r="Q172" s="20">
        <f t="shared" si="37"/>
        <v>0.53323200000000004</v>
      </c>
      <c r="R172" s="20">
        <f t="shared" si="30"/>
        <v>0.53323200000000004</v>
      </c>
      <c r="S172" s="20">
        <f t="shared" si="31"/>
        <v>0.53323200000000004</v>
      </c>
      <c r="T172" s="20">
        <f t="shared" si="32"/>
        <v>0.53323200000000004</v>
      </c>
      <c r="U172" s="20">
        <f t="shared" si="33"/>
        <v>0.53323200000000004</v>
      </c>
      <c r="V172" s="20">
        <f t="shared" si="34"/>
        <v>0.22218000000000002</v>
      </c>
      <c r="W172" s="20">
        <f t="shared" si="35"/>
        <v>3.6437519999999997</v>
      </c>
      <c r="AF172" s="6"/>
      <c r="AH172" s="6"/>
    </row>
    <row r="173" spans="1:34" s="5" customFormat="1" x14ac:dyDescent="0.25">
      <c r="A173" s="5" t="s">
        <v>541</v>
      </c>
      <c r="B173" s="5" t="s">
        <v>9</v>
      </c>
      <c r="C173" s="7"/>
      <c r="D173" s="7">
        <v>12285.4</v>
      </c>
      <c r="E173" s="7">
        <v>12285.4</v>
      </c>
      <c r="F173" s="7">
        <v>74800</v>
      </c>
      <c r="G173" s="5">
        <v>15.6</v>
      </c>
      <c r="H173" s="5">
        <v>12.932</v>
      </c>
      <c r="I173" s="8">
        <f t="shared" si="36"/>
        <v>12.932</v>
      </c>
      <c r="J173" s="5" t="s">
        <v>13</v>
      </c>
      <c r="K173" s="5" t="s">
        <v>11</v>
      </c>
      <c r="L173" s="5">
        <v>84104</v>
      </c>
      <c r="M173" s="6">
        <v>42016</v>
      </c>
      <c r="N173" s="20">
        <f t="shared" si="29"/>
        <v>0.29743599999999998</v>
      </c>
      <c r="O173" s="20">
        <v>0</v>
      </c>
      <c r="P173" s="20">
        <f>N173*11</f>
        <v>3.2717959999999997</v>
      </c>
      <c r="Q173" s="20">
        <f t="shared" si="37"/>
        <v>3.5692319999999995</v>
      </c>
      <c r="R173" s="20">
        <f t="shared" si="30"/>
        <v>3.5692319999999995</v>
      </c>
      <c r="S173" s="20">
        <f t="shared" si="31"/>
        <v>3.5692319999999995</v>
      </c>
      <c r="T173" s="20">
        <f t="shared" si="32"/>
        <v>3.5692319999999995</v>
      </c>
      <c r="U173" s="20">
        <f t="shared" si="33"/>
        <v>3.5692319999999995</v>
      </c>
      <c r="V173" s="20">
        <f t="shared" si="34"/>
        <v>1.4871799999999999</v>
      </c>
      <c r="W173" s="20">
        <f t="shared" si="35"/>
        <v>22.605135999999998</v>
      </c>
      <c r="AF173" s="6"/>
      <c r="AH173" s="6"/>
    </row>
    <row r="174" spans="1:34" s="5" customFormat="1" x14ac:dyDescent="0.25">
      <c r="A174" s="5" t="s">
        <v>544</v>
      </c>
      <c r="B174" s="5" t="s">
        <v>9</v>
      </c>
      <c r="C174" s="7"/>
      <c r="D174" s="7">
        <v>4200.8999999999996</v>
      </c>
      <c r="E174" s="7">
        <v>4200.8999999999996</v>
      </c>
      <c r="F174" s="7">
        <v>20307</v>
      </c>
      <c r="G174" s="5">
        <v>5.0999999999999996</v>
      </c>
      <c r="H174" s="5">
        <v>4.4219999999999997</v>
      </c>
      <c r="I174" s="8">
        <f t="shared" ref="I174:I205" si="38">(D174/0.95)/1000</f>
        <v>4.4219999999999997</v>
      </c>
      <c r="J174" s="5" t="s">
        <v>545</v>
      </c>
      <c r="K174" s="5" t="s">
        <v>274</v>
      </c>
      <c r="L174" s="5">
        <v>84701</v>
      </c>
      <c r="M174" s="6">
        <v>42042</v>
      </c>
      <c r="N174" s="20">
        <f t="shared" si="29"/>
        <v>0.10170599999999999</v>
      </c>
      <c r="O174" s="20">
        <v>0</v>
      </c>
      <c r="P174" s="20">
        <f>N174*10</f>
        <v>1.0170599999999999</v>
      </c>
      <c r="Q174" s="20">
        <f t="shared" si="37"/>
        <v>1.220472</v>
      </c>
      <c r="R174" s="20">
        <f t="shared" si="30"/>
        <v>1.220472</v>
      </c>
      <c r="S174" s="20">
        <f t="shared" si="31"/>
        <v>1.220472</v>
      </c>
      <c r="T174" s="20">
        <f t="shared" si="32"/>
        <v>1.220472</v>
      </c>
      <c r="U174" s="20">
        <f t="shared" si="33"/>
        <v>1.220472</v>
      </c>
      <c r="V174" s="20">
        <f t="shared" si="34"/>
        <v>0.50852999999999993</v>
      </c>
      <c r="W174" s="20">
        <f t="shared" si="35"/>
        <v>7.6279500000000002</v>
      </c>
      <c r="AF174" s="6"/>
      <c r="AH174" s="6"/>
    </row>
    <row r="175" spans="1:34" s="5" customFormat="1" x14ac:dyDescent="0.25">
      <c r="A175" s="5" t="s">
        <v>597</v>
      </c>
      <c r="B175" s="5" t="s">
        <v>9</v>
      </c>
      <c r="C175" s="7"/>
      <c r="D175" s="7">
        <v>3734.45</v>
      </c>
      <c r="E175" s="7">
        <v>3734.45</v>
      </c>
      <c r="F175" s="7">
        <v>26084</v>
      </c>
      <c r="G175" s="5">
        <v>5.0999999999999996</v>
      </c>
      <c r="H175" s="5">
        <v>3.931</v>
      </c>
      <c r="I175" s="8">
        <f t="shared" si="38"/>
        <v>3.931</v>
      </c>
      <c r="J175" s="5" t="s">
        <v>23</v>
      </c>
      <c r="K175" s="5" t="s">
        <v>24</v>
      </c>
      <c r="L175" s="5">
        <v>84720</v>
      </c>
      <c r="M175" s="6">
        <v>42152</v>
      </c>
      <c r="N175" s="20">
        <f t="shared" si="29"/>
        <v>9.0412999999999993E-2</v>
      </c>
      <c r="O175" s="20">
        <v>0</v>
      </c>
      <c r="P175" s="20">
        <f>N175*7</f>
        <v>0.63289099999999998</v>
      </c>
      <c r="Q175" s="20">
        <f t="shared" si="37"/>
        <v>1.084956</v>
      </c>
      <c r="R175" s="20">
        <f t="shared" si="30"/>
        <v>1.084956</v>
      </c>
      <c r="S175" s="20">
        <f t="shared" si="31"/>
        <v>1.084956</v>
      </c>
      <c r="T175" s="20">
        <f t="shared" si="32"/>
        <v>1.084956</v>
      </c>
      <c r="U175" s="20">
        <f t="shared" si="33"/>
        <v>1.084956</v>
      </c>
      <c r="V175" s="20">
        <f t="shared" si="34"/>
        <v>0.45206499999999994</v>
      </c>
      <c r="W175" s="20">
        <f t="shared" si="35"/>
        <v>6.5097360000000002</v>
      </c>
      <c r="AF175" s="6"/>
      <c r="AH175" s="6"/>
    </row>
    <row r="176" spans="1:34" s="5" customFormat="1" x14ac:dyDescent="0.25">
      <c r="A176" s="5" t="s">
        <v>542</v>
      </c>
      <c r="B176" s="5" t="s">
        <v>9</v>
      </c>
      <c r="C176" s="7"/>
      <c r="D176" s="7">
        <v>6570.2</v>
      </c>
      <c r="E176" s="7">
        <v>6570.2</v>
      </c>
      <c r="F176" s="7">
        <v>27850</v>
      </c>
      <c r="G176" s="5">
        <v>8.84</v>
      </c>
      <c r="H176" s="5">
        <v>7.6980000000000004</v>
      </c>
      <c r="I176" s="8">
        <f t="shared" si="38"/>
        <v>6.9160000000000004</v>
      </c>
      <c r="J176" s="5" t="s">
        <v>351</v>
      </c>
      <c r="K176" s="5" t="s">
        <v>85</v>
      </c>
      <c r="L176" s="5">
        <v>84045</v>
      </c>
      <c r="M176" s="6">
        <v>42016</v>
      </c>
      <c r="N176" s="20">
        <f t="shared" si="29"/>
        <v>0.15906800000000001</v>
      </c>
      <c r="O176" s="20">
        <v>0</v>
      </c>
      <c r="P176" s="20">
        <f>N176*11</f>
        <v>1.7497480000000001</v>
      </c>
      <c r="Q176" s="20">
        <f t="shared" si="37"/>
        <v>1.9088160000000003</v>
      </c>
      <c r="R176" s="20">
        <f t="shared" si="30"/>
        <v>1.9088160000000003</v>
      </c>
      <c r="S176" s="20">
        <f t="shared" si="31"/>
        <v>1.9088160000000003</v>
      </c>
      <c r="T176" s="20">
        <f t="shared" si="32"/>
        <v>1.9088160000000003</v>
      </c>
      <c r="U176" s="20">
        <f t="shared" si="33"/>
        <v>1.9088160000000003</v>
      </c>
      <c r="V176" s="20">
        <f t="shared" si="34"/>
        <v>0.79534000000000005</v>
      </c>
      <c r="W176" s="20">
        <f t="shared" si="35"/>
        <v>12.089167999999999</v>
      </c>
      <c r="AF176" s="6"/>
      <c r="AH176" s="6"/>
    </row>
    <row r="177" spans="1:34" s="5" customFormat="1" x14ac:dyDescent="0.25">
      <c r="A177" s="5" t="s">
        <v>547</v>
      </c>
      <c r="B177" s="5" t="s">
        <v>9</v>
      </c>
      <c r="C177" s="7"/>
      <c r="D177" s="7">
        <v>23750</v>
      </c>
      <c r="E177" s="7">
        <v>23750</v>
      </c>
      <c r="F177" s="7">
        <v>96206.03</v>
      </c>
      <c r="G177" s="5">
        <v>36</v>
      </c>
      <c r="H177" s="5">
        <v>29.725000000000001</v>
      </c>
      <c r="I177" s="8">
        <f t="shared" si="38"/>
        <v>25</v>
      </c>
      <c r="J177" s="5" t="s">
        <v>294</v>
      </c>
      <c r="K177" s="5" t="s">
        <v>85</v>
      </c>
      <c r="L177" s="5">
        <v>84003</v>
      </c>
      <c r="M177" s="6">
        <v>42042</v>
      </c>
      <c r="N177" s="20">
        <f t="shared" si="29"/>
        <v>0.57499999999999996</v>
      </c>
      <c r="O177" s="20">
        <v>0</v>
      </c>
      <c r="P177" s="20">
        <f>N177*10</f>
        <v>5.75</v>
      </c>
      <c r="Q177" s="20">
        <f t="shared" si="37"/>
        <v>6.8999999999999995</v>
      </c>
      <c r="R177" s="20">
        <f t="shared" si="30"/>
        <v>6.8999999999999995</v>
      </c>
      <c r="S177" s="20">
        <f t="shared" si="31"/>
        <v>6.8999999999999995</v>
      </c>
      <c r="T177" s="20">
        <f t="shared" si="32"/>
        <v>6.8999999999999995</v>
      </c>
      <c r="U177" s="20">
        <f t="shared" si="33"/>
        <v>6.8999999999999995</v>
      </c>
      <c r="V177" s="20">
        <f t="shared" si="34"/>
        <v>2.875</v>
      </c>
      <c r="W177" s="20">
        <f t="shared" si="35"/>
        <v>43.124999999999993</v>
      </c>
      <c r="AF177" s="6"/>
      <c r="AH177" s="6"/>
    </row>
    <row r="178" spans="1:34" s="5" customFormat="1" x14ac:dyDescent="0.25">
      <c r="A178" s="5" t="s">
        <v>546</v>
      </c>
      <c r="B178" s="5" t="s">
        <v>9</v>
      </c>
      <c r="C178" s="7"/>
      <c r="D178" s="7">
        <v>19938.599999999999</v>
      </c>
      <c r="E178" s="7">
        <v>19938.599999999999</v>
      </c>
      <c r="F178" s="7">
        <v>157750</v>
      </c>
      <c r="G178" s="5">
        <v>25.74</v>
      </c>
      <c r="H178" s="5">
        <v>20.988</v>
      </c>
      <c r="I178" s="8">
        <f t="shared" si="38"/>
        <v>20.988</v>
      </c>
      <c r="J178" s="5" t="s">
        <v>189</v>
      </c>
      <c r="K178" s="5" t="s">
        <v>66</v>
      </c>
      <c r="L178" s="5">
        <v>84014</v>
      </c>
      <c r="M178" s="6">
        <v>42016</v>
      </c>
      <c r="N178" s="20">
        <f t="shared" si="29"/>
        <v>0.48272399999999999</v>
      </c>
      <c r="O178" s="20">
        <v>0</v>
      </c>
      <c r="P178" s="20">
        <f>N178*11</f>
        <v>5.3099639999999999</v>
      </c>
      <c r="Q178" s="20">
        <f t="shared" si="37"/>
        <v>5.7926880000000001</v>
      </c>
      <c r="R178" s="20">
        <f t="shared" si="30"/>
        <v>5.7926880000000001</v>
      </c>
      <c r="S178" s="20">
        <f t="shared" si="31"/>
        <v>5.7926880000000001</v>
      </c>
      <c r="T178" s="20">
        <f t="shared" si="32"/>
        <v>5.7926880000000001</v>
      </c>
      <c r="U178" s="20">
        <f t="shared" si="33"/>
        <v>5.7926880000000001</v>
      </c>
      <c r="V178" s="20">
        <f t="shared" si="34"/>
        <v>2.4136199999999999</v>
      </c>
      <c r="W178" s="20">
        <f t="shared" si="35"/>
        <v>36.687023999999994</v>
      </c>
      <c r="AF178" s="6"/>
      <c r="AH178" s="6"/>
    </row>
    <row r="179" spans="1:34" s="5" customFormat="1" x14ac:dyDescent="0.25">
      <c r="A179" s="5" t="s">
        <v>548</v>
      </c>
      <c r="B179" s="5" t="s">
        <v>9</v>
      </c>
      <c r="C179" s="7"/>
      <c r="D179" s="7">
        <v>23750</v>
      </c>
      <c r="E179" s="7">
        <v>23750</v>
      </c>
      <c r="F179" s="7">
        <v>99990</v>
      </c>
      <c r="G179" s="5">
        <v>34.1</v>
      </c>
      <c r="H179" s="5">
        <v>27.209</v>
      </c>
      <c r="I179" s="8">
        <f t="shared" si="38"/>
        <v>25</v>
      </c>
      <c r="J179" s="5" t="s">
        <v>107</v>
      </c>
      <c r="K179" s="5" t="s">
        <v>108</v>
      </c>
      <c r="L179" s="5">
        <v>84532</v>
      </c>
      <c r="M179" s="6">
        <v>42118</v>
      </c>
      <c r="N179" s="20">
        <f t="shared" si="29"/>
        <v>0.57499999999999996</v>
      </c>
      <c r="O179" s="20">
        <v>0</v>
      </c>
      <c r="P179" s="20">
        <f>N179*8</f>
        <v>4.5999999999999996</v>
      </c>
      <c r="Q179" s="20">
        <f t="shared" si="37"/>
        <v>6.8999999999999995</v>
      </c>
      <c r="R179" s="20">
        <f t="shared" si="30"/>
        <v>6.8999999999999995</v>
      </c>
      <c r="S179" s="20">
        <f t="shared" si="31"/>
        <v>6.8999999999999995</v>
      </c>
      <c r="T179" s="20">
        <f t="shared" si="32"/>
        <v>6.8999999999999995</v>
      </c>
      <c r="U179" s="20">
        <f t="shared" si="33"/>
        <v>6.8999999999999995</v>
      </c>
      <c r="V179" s="20">
        <f t="shared" si="34"/>
        <v>2.875</v>
      </c>
      <c r="W179" s="20">
        <f t="shared" si="35"/>
        <v>41.974999999999994</v>
      </c>
      <c r="AF179" s="6"/>
      <c r="AH179" s="6"/>
    </row>
    <row r="180" spans="1:34" s="5" customFormat="1" x14ac:dyDescent="0.25">
      <c r="A180" s="5" t="s">
        <v>403</v>
      </c>
      <c r="B180" s="5" t="s">
        <v>9</v>
      </c>
      <c r="C180" s="7"/>
      <c r="D180" s="7">
        <v>10416.75</v>
      </c>
      <c r="E180" s="7">
        <v>10416.75</v>
      </c>
      <c r="F180" s="7">
        <v>65550</v>
      </c>
      <c r="G180" s="5">
        <v>13.8</v>
      </c>
      <c r="H180" s="5">
        <v>10.965</v>
      </c>
      <c r="I180" s="8">
        <f t="shared" si="38"/>
        <v>10.965</v>
      </c>
      <c r="J180" s="5" t="s">
        <v>84</v>
      </c>
      <c r="K180" s="5" t="s">
        <v>85</v>
      </c>
      <c r="L180" s="5">
        <v>84097</v>
      </c>
      <c r="M180" s="6">
        <v>41912</v>
      </c>
      <c r="N180" s="20">
        <f t="shared" si="29"/>
        <v>0.252195</v>
      </c>
      <c r="O180" s="20">
        <f>N180*3</f>
        <v>0.75658500000000006</v>
      </c>
      <c r="P180" s="20">
        <f>N180*12</f>
        <v>3.0263400000000003</v>
      </c>
      <c r="Q180" s="20">
        <f t="shared" ref="Q180:Q213" si="39">N180*12</f>
        <v>3.0263400000000003</v>
      </c>
      <c r="R180" s="20">
        <f t="shared" si="30"/>
        <v>3.0263400000000003</v>
      </c>
      <c r="S180" s="20">
        <f t="shared" si="31"/>
        <v>3.0263400000000003</v>
      </c>
      <c r="T180" s="20">
        <f t="shared" si="32"/>
        <v>3.0263400000000003</v>
      </c>
      <c r="U180" s="20">
        <f t="shared" si="33"/>
        <v>3.0263400000000003</v>
      </c>
      <c r="V180" s="20">
        <f t="shared" si="34"/>
        <v>1.260975</v>
      </c>
      <c r="W180" s="20">
        <f t="shared" si="35"/>
        <v>20.175600000000003</v>
      </c>
      <c r="AF180" s="6"/>
      <c r="AH180" s="6"/>
    </row>
    <row r="181" spans="1:34" s="5" customFormat="1" x14ac:dyDescent="0.25">
      <c r="A181" s="5" t="s">
        <v>551</v>
      </c>
      <c r="B181" s="5" t="s">
        <v>9</v>
      </c>
      <c r="C181" s="7"/>
      <c r="D181" s="7">
        <v>9964.5499999999993</v>
      </c>
      <c r="E181" s="7">
        <v>9964.5499999999993</v>
      </c>
      <c r="F181" s="7">
        <v>30508.83</v>
      </c>
      <c r="G181" s="5">
        <v>14.88</v>
      </c>
      <c r="H181" s="5">
        <v>12.63</v>
      </c>
      <c r="I181" s="8">
        <f t="shared" si="38"/>
        <v>10.489000000000001</v>
      </c>
      <c r="J181" s="5" t="s">
        <v>84</v>
      </c>
      <c r="K181" s="5" t="s">
        <v>85</v>
      </c>
      <c r="L181" s="5">
        <v>84097</v>
      </c>
      <c r="M181" s="6">
        <v>42048</v>
      </c>
      <c r="N181" s="20">
        <f t="shared" si="29"/>
        <v>0.24124700000000002</v>
      </c>
      <c r="O181" s="20">
        <v>0</v>
      </c>
      <c r="P181" s="20">
        <f>N181*10</f>
        <v>2.4124700000000003</v>
      </c>
      <c r="Q181" s="20">
        <f t="shared" si="39"/>
        <v>2.8949640000000003</v>
      </c>
      <c r="R181" s="20">
        <f t="shared" si="30"/>
        <v>2.8949640000000003</v>
      </c>
      <c r="S181" s="20">
        <f t="shared" si="31"/>
        <v>2.8949640000000003</v>
      </c>
      <c r="T181" s="20">
        <f t="shared" si="32"/>
        <v>2.8949640000000003</v>
      </c>
      <c r="U181" s="20">
        <f t="shared" si="33"/>
        <v>2.8949640000000003</v>
      </c>
      <c r="V181" s="20">
        <f t="shared" si="34"/>
        <v>1.2062350000000002</v>
      </c>
      <c r="W181" s="20">
        <f t="shared" si="35"/>
        <v>18.093525</v>
      </c>
      <c r="AF181" s="6"/>
      <c r="AH181" s="6"/>
    </row>
    <row r="182" spans="1:34" s="5" customFormat="1" x14ac:dyDescent="0.25">
      <c r="A182" s="5" t="s">
        <v>552</v>
      </c>
      <c r="B182" s="5" t="s">
        <v>9</v>
      </c>
      <c r="C182" s="7"/>
      <c r="D182" s="7">
        <v>11544.4</v>
      </c>
      <c r="E182" s="7">
        <v>11544.4</v>
      </c>
      <c r="F182" s="7">
        <v>46950</v>
      </c>
      <c r="G182" s="5">
        <v>15.045</v>
      </c>
      <c r="H182" s="5">
        <v>12.151999999999999</v>
      </c>
      <c r="I182" s="8">
        <f t="shared" si="38"/>
        <v>12.151999999999999</v>
      </c>
      <c r="J182" s="5" t="s">
        <v>84</v>
      </c>
      <c r="K182" s="5" t="s">
        <v>85</v>
      </c>
      <c r="L182" s="5">
        <v>84057</v>
      </c>
      <c r="M182" s="6">
        <v>42012</v>
      </c>
      <c r="N182" s="20">
        <f t="shared" si="29"/>
        <v>0.27949599999999997</v>
      </c>
      <c r="O182" s="20">
        <v>0</v>
      </c>
      <c r="P182" s="20">
        <f>N182*11</f>
        <v>3.0744559999999996</v>
      </c>
      <c r="Q182" s="20">
        <f t="shared" si="39"/>
        <v>3.3539519999999996</v>
      </c>
      <c r="R182" s="20">
        <f t="shared" si="30"/>
        <v>3.3539519999999996</v>
      </c>
      <c r="S182" s="20">
        <f t="shared" si="31"/>
        <v>3.3539519999999996</v>
      </c>
      <c r="T182" s="20">
        <f t="shared" si="32"/>
        <v>3.3539519999999996</v>
      </c>
      <c r="U182" s="20">
        <f t="shared" si="33"/>
        <v>3.3539519999999996</v>
      </c>
      <c r="V182" s="20">
        <f t="shared" si="34"/>
        <v>1.3974799999999998</v>
      </c>
      <c r="W182" s="20">
        <f t="shared" si="35"/>
        <v>21.241695999999997</v>
      </c>
      <c r="AF182" s="6"/>
      <c r="AH182" s="6"/>
    </row>
    <row r="183" spans="1:34" s="5" customFormat="1" x14ac:dyDescent="0.25">
      <c r="A183" s="5" t="s">
        <v>549</v>
      </c>
      <c r="B183" s="5" t="s">
        <v>9</v>
      </c>
      <c r="C183" s="7"/>
      <c r="D183" s="7">
        <v>9937.9500000000007</v>
      </c>
      <c r="E183" s="7">
        <v>9937.9500000000007</v>
      </c>
      <c r="F183" s="7">
        <v>45626</v>
      </c>
      <c r="G183" s="5">
        <v>13</v>
      </c>
      <c r="H183" s="5">
        <v>10.461</v>
      </c>
      <c r="I183" s="8">
        <f t="shared" si="38"/>
        <v>10.461000000000002</v>
      </c>
      <c r="J183" s="5" t="s">
        <v>550</v>
      </c>
      <c r="K183" s="5" t="s">
        <v>85</v>
      </c>
      <c r="L183" s="5">
        <v>84062</v>
      </c>
      <c r="M183" s="6">
        <v>42048</v>
      </c>
      <c r="N183" s="20">
        <f t="shared" si="29"/>
        <v>0.24060300000000004</v>
      </c>
      <c r="O183" s="20">
        <v>0</v>
      </c>
      <c r="P183" s="20">
        <f>N183*10</f>
        <v>2.4060300000000003</v>
      </c>
      <c r="Q183" s="20">
        <f t="shared" si="39"/>
        <v>2.8872360000000006</v>
      </c>
      <c r="R183" s="20">
        <f t="shared" si="30"/>
        <v>2.8872360000000006</v>
      </c>
      <c r="S183" s="20">
        <f t="shared" si="31"/>
        <v>2.8872360000000006</v>
      </c>
      <c r="T183" s="20">
        <f t="shared" si="32"/>
        <v>2.8872360000000006</v>
      </c>
      <c r="U183" s="20">
        <f t="shared" si="33"/>
        <v>2.8872360000000006</v>
      </c>
      <c r="V183" s="20">
        <f t="shared" si="34"/>
        <v>1.2030150000000002</v>
      </c>
      <c r="W183" s="20">
        <f t="shared" si="35"/>
        <v>18.045225000000006</v>
      </c>
      <c r="AF183" s="6"/>
      <c r="AH183" s="6"/>
    </row>
    <row r="184" spans="1:34" s="5" customFormat="1" x14ac:dyDescent="0.25">
      <c r="A184" s="5" t="s">
        <v>553</v>
      </c>
      <c r="B184" s="5" t="s">
        <v>9</v>
      </c>
      <c r="C184" s="7"/>
      <c r="D184" s="7">
        <v>8193.75</v>
      </c>
      <c r="E184" s="7">
        <v>8193.75</v>
      </c>
      <c r="F184" s="7">
        <v>34378.54</v>
      </c>
      <c r="G184" s="5">
        <v>10</v>
      </c>
      <c r="H184" s="5">
        <v>8.625</v>
      </c>
      <c r="I184" s="8">
        <f t="shared" si="38"/>
        <v>8.625</v>
      </c>
      <c r="J184" s="5" t="s">
        <v>35</v>
      </c>
      <c r="K184" s="5" t="s">
        <v>11</v>
      </c>
      <c r="L184" s="5">
        <v>84070</v>
      </c>
      <c r="M184" s="6">
        <v>42102</v>
      </c>
      <c r="N184" s="20">
        <f t="shared" si="29"/>
        <v>0.198375</v>
      </c>
      <c r="O184" s="20">
        <v>0</v>
      </c>
      <c r="P184" s="20">
        <f>N184*8</f>
        <v>1.587</v>
      </c>
      <c r="Q184" s="20">
        <f t="shared" si="39"/>
        <v>2.3805000000000001</v>
      </c>
      <c r="R184" s="20">
        <f t="shared" si="30"/>
        <v>2.3805000000000001</v>
      </c>
      <c r="S184" s="20">
        <f t="shared" si="31"/>
        <v>2.3805000000000001</v>
      </c>
      <c r="T184" s="20">
        <f t="shared" si="32"/>
        <v>2.3805000000000001</v>
      </c>
      <c r="U184" s="20">
        <f t="shared" si="33"/>
        <v>2.3805000000000001</v>
      </c>
      <c r="V184" s="20">
        <f t="shared" si="34"/>
        <v>0.99187499999999995</v>
      </c>
      <c r="W184" s="20">
        <f t="shared" si="35"/>
        <v>14.481375</v>
      </c>
      <c r="AF184" s="6"/>
      <c r="AH184" s="6"/>
    </row>
    <row r="185" spans="1:34" s="5" customFormat="1" x14ac:dyDescent="0.25">
      <c r="A185" s="5" t="s">
        <v>599</v>
      </c>
      <c r="B185" s="5" t="s">
        <v>9</v>
      </c>
      <c r="C185" s="7"/>
      <c r="D185" s="7">
        <v>2223</v>
      </c>
      <c r="E185" s="7">
        <v>2223</v>
      </c>
      <c r="F185" s="7">
        <v>10150</v>
      </c>
      <c r="G185" s="5">
        <v>2.7</v>
      </c>
      <c r="H185" s="5">
        <v>2.34</v>
      </c>
      <c r="I185" s="8">
        <f t="shared" si="38"/>
        <v>2.34</v>
      </c>
      <c r="J185" s="5" t="s">
        <v>13</v>
      </c>
      <c r="K185" s="5" t="s">
        <v>11</v>
      </c>
      <c r="L185" s="5">
        <v>84109</v>
      </c>
      <c r="M185" s="6">
        <v>42191</v>
      </c>
      <c r="N185" s="20">
        <f t="shared" si="29"/>
        <v>5.3819999999999993E-2</v>
      </c>
      <c r="O185" s="20">
        <v>0</v>
      </c>
      <c r="P185" s="20">
        <f>N185*5</f>
        <v>0.26909999999999995</v>
      </c>
      <c r="Q185" s="20">
        <f t="shared" si="39"/>
        <v>0.64583999999999997</v>
      </c>
      <c r="R185" s="20">
        <f t="shared" si="30"/>
        <v>0.64583999999999997</v>
      </c>
      <c r="S185" s="20">
        <f t="shared" si="31"/>
        <v>0.64583999999999997</v>
      </c>
      <c r="T185" s="20">
        <f t="shared" si="32"/>
        <v>0.64583999999999997</v>
      </c>
      <c r="U185" s="20">
        <f t="shared" si="33"/>
        <v>0.64583999999999997</v>
      </c>
      <c r="V185" s="20">
        <f t="shared" si="34"/>
        <v>0.26909999999999995</v>
      </c>
      <c r="W185" s="20">
        <f t="shared" si="35"/>
        <v>3.7673999999999994</v>
      </c>
      <c r="AF185" s="6"/>
      <c r="AH185" s="6"/>
    </row>
    <row r="186" spans="1:34" s="5" customFormat="1" x14ac:dyDescent="0.25">
      <c r="A186" s="5" t="s">
        <v>405</v>
      </c>
      <c r="B186" s="5" t="s">
        <v>9</v>
      </c>
      <c r="C186" s="7"/>
      <c r="D186" s="7">
        <v>13709.45</v>
      </c>
      <c r="E186" s="7">
        <v>13709.45</v>
      </c>
      <c r="F186" s="7">
        <v>53925</v>
      </c>
      <c r="G186" s="5">
        <v>18.36</v>
      </c>
      <c r="H186" s="5">
        <v>14.430999999999999</v>
      </c>
      <c r="I186" s="8">
        <f t="shared" si="38"/>
        <v>14.431000000000001</v>
      </c>
      <c r="J186" s="5" t="s">
        <v>35</v>
      </c>
      <c r="K186" s="5" t="s">
        <v>11</v>
      </c>
      <c r="L186" s="5">
        <v>84070</v>
      </c>
      <c r="M186" s="6">
        <v>41887</v>
      </c>
      <c r="N186" s="20">
        <f t="shared" si="29"/>
        <v>0.33191300000000001</v>
      </c>
      <c r="O186" s="20">
        <f>N186*3</f>
        <v>0.99573900000000004</v>
      </c>
      <c r="P186" s="20">
        <f>N186*12</f>
        <v>3.9829560000000002</v>
      </c>
      <c r="Q186" s="20">
        <f t="shared" si="39"/>
        <v>3.9829560000000002</v>
      </c>
      <c r="R186" s="20">
        <f t="shared" si="30"/>
        <v>3.9829560000000002</v>
      </c>
      <c r="S186" s="20">
        <f t="shared" si="31"/>
        <v>3.9829560000000002</v>
      </c>
      <c r="T186" s="20">
        <f t="shared" si="32"/>
        <v>3.9829560000000002</v>
      </c>
      <c r="U186" s="20">
        <f t="shared" si="33"/>
        <v>3.9829560000000002</v>
      </c>
      <c r="V186" s="20">
        <f t="shared" si="34"/>
        <v>1.6595650000000002</v>
      </c>
      <c r="W186" s="20">
        <f t="shared" si="35"/>
        <v>26.553040000000003</v>
      </c>
      <c r="AF186" s="6"/>
      <c r="AH186" s="6"/>
    </row>
    <row r="187" spans="1:34" s="5" customFormat="1" x14ac:dyDescent="0.25">
      <c r="A187" s="5" t="s">
        <v>601</v>
      </c>
      <c r="B187" s="5" t="s">
        <v>9</v>
      </c>
      <c r="C187" s="7"/>
      <c r="D187" s="7">
        <v>4957.1000000000004</v>
      </c>
      <c r="E187" s="7">
        <v>4957.1000000000004</v>
      </c>
      <c r="F187" s="7">
        <v>17886.59</v>
      </c>
      <c r="G187" s="5">
        <v>7</v>
      </c>
      <c r="H187" s="5">
        <v>6.0670000000000002</v>
      </c>
      <c r="I187" s="8">
        <f t="shared" si="38"/>
        <v>5.2180000000000009</v>
      </c>
      <c r="J187" s="5" t="s">
        <v>118</v>
      </c>
      <c r="K187" s="5" t="s">
        <v>66</v>
      </c>
      <c r="L187" s="5">
        <v>84054</v>
      </c>
      <c r="M187" s="6">
        <v>42193</v>
      </c>
      <c r="N187" s="20">
        <f t="shared" si="29"/>
        <v>0.12001400000000002</v>
      </c>
      <c r="O187" s="20">
        <v>0</v>
      </c>
      <c r="P187" s="20">
        <f>N187*5</f>
        <v>0.6000700000000001</v>
      </c>
      <c r="Q187" s="20">
        <f t="shared" si="39"/>
        <v>1.4401680000000003</v>
      </c>
      <c r="R187" s="20">
        <f t="shared" si="30"/>
        <v>1.4401680000000003</v>
      </c>
      <c r="S187" s="20">
        <f t="shared" si="31"/>
        <v>1.4401680000000003</v>
      </c>
      <c r="T187" s="20">
        <f t="shared" si="32"/>
        <v>1.4401680000000003</v>
      </c>
      <c r="U187" s="20">
        <f t="shared" si="33"/>
        <v>1.4401680000000003</v>
      </c>
      <c r="V187" s="20">
        <f t="shared" si="34"/>
        <v>0.6000700000000001</v>
      </c>
      <c r="W187" s="20">
        <f t="shared" si="35"/>
        <v>8.4009800000000023</v>
      </c>
      <c r="AF187" s="6"/>
      <c r="AH187" s="6"/>
    </row>
    <row r="188" spans="1:34" s="5" customFormat="1" x14ac:dyDescent="0.25">
      <c r="A188" s="5" t="s">
        <v>554</v>
      </c>
      <c r="B188" s="5" t="s">
        <v>9</v>
      </c>
      <c r="C188" s="7"/>
      <c r="D188" s="7">
        <v>11620.4</v>
      </c>
      <c r="E188" s="7">
        <v>11620.4</v>
      </c>
      <c r="F188" s="7">
        <v>39477</v>
      </c>
      <c r="G188" s="5">
        <v>14.475</v>
      </c>
      <c r="H188" s="5">
        <v>12.231999999999999</v>
      </c>
      <c r="I188" s="8">
        <f t="shared" si="38"/>
        <v>12.231999999999999</v>
      </c>
      <c r="J188" s="5" t="s">
        <v>555</v>
      </c>
      <c r="K188" s="5" t="s">
        <v>51</v>
      </c>
      <c r="L188" s="5">
        <v>84401</v>
      </c>
      <c r="M188" s="6">
        <v>42044</v>
      </c>
      <c r="N188" s="20">
        <f t="shared" si="29"/>
        <v>0.28133599999999997</v>
      </c>
      <c r="O188" s="20">
        <v>0</v>
      </c>
      <c r="P188" s="20">
        <f>N188*10</f>
        <v>2.8133599999999999</v>
      </c>
      <c r="Q188" s="20">
        <f t="shared" si="39"/>
        <v>3.3760319999999995</v>
      </c>
      <c r="R188" s="20">
        <f t="shared" si="30"/>
        <v>3.3760319999999995</v>
      </c>
      <c r="S188" s="20">
        <f t="shared" si="31"/>
        <v>3.3760319999999995</v>
      </c>
      <c r="T188" s="20">
        <f t="shared" si="32"/>
        <v>3.3760319999999995</v>
      </c>
      <c r="U188" s="20">
        <f t="shared" si="33"/>
        <v>3.3760319999999995</v>
      </c>
      <c r="V188" s="20">
        <f t="shared" si="34"/>
        <v>1.4066799999999999</v>
      </c>
      <c r="W188" s="20">
        <f t="shared" si="35"/>
        <v>21.100199999999997</v>
      </c>
      <c r="AF188" s="6"/>
      <c r="AH188" s="6"/>
    </row>
    <row r="189" spans="1:34" s="5" customFormat="1" x14ac:dyDescent="0.25">
      <c r="A189" s="5" t="s">
        <v>556</v>
      </c>
      <c r="B189" s="5" t="s">
        <v>9</v>
      </c>
      <c r="C189" s="7"/>
      <c r="D189" s="7">
        <v>20434.5</v>
      </c>
      <c r="E189" s="7">
        <v>20434.5</v>
      </c>
      <c r="F189" s="7">
        <v>93750</v>
      </c>
      <c r="G189" s="5">
        <v>25</v>
      </c>
      <c r="H189" s="5">
        <v>21.51</v>
      </c>
      <c r="I189" s="8">
        <f t="shared" si="38"/>
        <v>21.51</v>
      </c>
      <c r="J189" s="5" t="s">
        <v>315</v>
      </c>
      <c r="K189" s="5" t="s">
        <v>316</v>
      </c>
      <c r="L189" s="5">
        <v>84751</v>
      </c>
      <c r="M189" s="6">
        <v>41936</v>
      </c>
      <c r="N189" s="20">
        <f t="shared" si="29"/>
        <v>0.49473</v>
      </c>
      <c r="O189" s="20">
        <f>N189*2</f>
        <v>0.98946000000000001</v>
      </c>
      <c r="P189" s="20">
        <f>N189*12</f>
        <v>5.9367599999999996</v>
      </c>
      <c r="Q189" s="20">
        <f t="shared" si="39"/>
        <v>5.9367599999999996</v>
      </c>
      <c r="R189" s="20">
        <f t="shared" si="30"/>
        <v>5.9367599999999996</v>
      </c>
      <c r="S189" s="20">
        <f t="shared" si="31"/>
        <v>5.9367599999999996</v>
      </c>
      <c r="T189" s="20">
        <f t="shared" si="32"/>
        <v>5.9367599999999996</v>
      </c>
      <c r="U189" s="20">
        <f t="shared" si="33"/>
        <v>5.9367599999999996</v>
      </c>
      <c r="V189" s="20">
        <f t="shared" si="34"/>
        <v>2.4736500000000001</v>
      </c>
      <c r="W189" s="20">
        <f t="shared" si="35"/>
        <v>39.083669999999998</v>
      </c>
      <c r="AF189" s="6"/>
      <c r="AH189" s="6"/>
    </row>
    <row r="190" spans="1:34" s="5" customFormat="1" x14ac:dyDescent="0.25">
      <c r="A190" s="5" t="s">
        <v>557</v>
      </c>
      <c r="B190" s="5" t="s">
        <v>9</v>
      </c>
      <c r="C190" s="7"/>
      <c r="D190" s="7">
        <v>15654.1</v>
      </c>
      <c r="E190" s="7">
        <v>15654.1</v>
      </c>
      <c r="F190" s="7">
        <v>60836</v>
      </c>
      <c r="G190" s="5">
        <v>19.89</v>
      </c>
      <c r="H190" s="5">
        <v>16.478000000000002</v>
      </c>
      <c r="I190" s="8">
        <f t="shared" si="38"/>
        <v>16.478000000000002</v>
      </c>
      <c r="J190" s="5" t="s">
        <v>175</v>
      </c>
      <c r="K190" s="5" t="s">
        <v>11</v>
      </c>
      <c r="L190" s="5">
        <v>84117</v>
      </c>
      <c r="M190" s="6">
        <v>41999</v>
      </c>
      <c r="N190" s="20">
        <f t="shared" si="29"/>
        <v>0.37899400000000005</v>
      </c>
      <c r="O190" s="20">
        <v>0</v>
      </c>
      <c r="P190" s="20">
        <f>N190*12</f>
        <v>4.5479280000000006</v>
      </c>
      <c r="Q190" s="20">
        <f t="shared" si="39"/>
        <v>4.5479280000000006</v>
      </c>
      <c r="R190" s="20">
        <f t="shared" si="30"/>
        <v>4.5479280000000006</v>
      </c>
      <c r="S190" s="20">
        <f t="shared" si="31"/>
        <v>4.5479280000000006</v>
      </c>
      <c r="T190" s="20">
        <f t="shared" si="32"/>
        <v>4.5479280000000006</v>
      </c>
      <c r="U190" s="20">
        <f t="shared" si="33"/>
        <v>4.5479280000000006</v>
      </c>
      <c r="V190" s="20">
        <f t="shared" si="34"/>
        <v>1.8949700000000003</v>
      </c>
      <c r="W190" s="20">
        <f t="shared" si="35"/>
        <v>29.182538000000001</v>
      </c>
      <c r="AF190" s="6"/>
      <c r="AH190" s="6"/>
    </row>
    <row r="191" spans="1:34" s="5" customFormat="1" x14ac:dyDescent="0.25">
      <c r="A191" s="5" t="s">
        <v>410</v>
      </c>
      <c r="B191" s="5" t="s">
        <v>9</v>
      </c>
      <c r="C191" s="7"/>
      <c r="D191" s="7">
        <v>22579.599999999999</v>
      </c>
      <c r="E191" s="7">
        <v>22579.599999999999</v>
      </c>
      <c r="F191" s="7">
        <v>82850.75</v>
      </c>
      <c r="G191" s="5">
        <v>29.12</v>
      </c>
      <c r="H191" s="5">
        <v>23.768000000000001</v>
      </c>
      <c r="I191" s="8">
        <f t="shared" si="38"/>
        <v>23.768000000000001</v>
      </c>
      <c r="J191" s="5" t="s">
        <v>411</v>
      </c>
      <c r="K191" s="5" t="s">
        <v>82</v>
      </c>
      <c r="L191" s="5">
        <v>84321</v>
      </c>
      <c r="M191" s="6">
        <v>41912</v>
      </c>
      <c r="N191" s="20">
        <f t="shared" si="29"/>
        <v>0.54666400000000004</v>
      </c>
      <c r="O191" s="20">
        <f>N191*3</f>
        <v>1.6399920000000001</v>
      </c>
      <c r="P191" s="20">
        <f>N191*12</f>
        <v>6.5599680000000005</v>
      </c>
      <c r="Q191" s="20">
        <f t="shared" si="39"/>
        <v>6.5599680000000005</v>
      </c>
      <c r="R191" s="20">
        <f t="shared" si="30"/>
        <v>6.5599680000000005</v>
      </c>
      <c r="S191" s="20">
        <f t="shared" si="31"/>
        <v>6.5599680000000005</v>
      </c>
      <c r="T191" s="20">
        <f t="shared" si="32"/>
        <v>6.5599680000000005</v>
      </c>
      <c r="U191" s="20">
        <f t="shared" si="33"/>
        <v>6.5599680000000005</v>
      </c>
      <c r="V191" s="20">
        <f t="shared" si="34"/>
        <v>2.73332</v>
      </c>
      <c r="W191" s="20">
        <f t="shared" si="35"/>
        <v>43.73312</v>
      </c>
      <c r="AF191" s="6"/>
      <c r="AH191" s="6"/>
    </row>
    <row r="192" spans="1:34" s="5" customFormat="1" x14ac:dyDescent="0.25">
      <c r="A192" s="5" t="s">
        <v>558</v>
      </c>
      <c r="B192" s="5" t="s">
        <v>9</v>
      </c>
      <c r="C192" s="7"/>
      <c r="D192" s="7">
        <v>18022.45</v>
      </c>
      <c r="E192" s="7">
        <v>18022.45</v>
      </c>
      <c r="F192" s="7">
        <v>79055.5</v>
      </c>
      <c r="G192" s="5">
        <v>22.4</v>
      </c>
      <c r="H192" s="5">
        <v>19.321000000000002</v>
      </c>
      <c r="I192" s="8">
        <f t="shared" si="38"/>
        <v>18.971</v>
      </c>
      <c r="J192" s="5" t="s">
        <v>13</v>
      </c>
      <c r="K192" s="5" t="s">
        <v>11</v>
      </c>
      <c r="L192" s="5">
        <v>84102</v>
      </c>
      <c r="M192" s="6">
        <v>42102</v>
      </c>
      <c r="N192" s="20">
        <f t="shared" si="29"/>
        <v>0.43633299999999997</v>
      </c>
      <c r="O192" s="20">
        <v>0</v>
      </c>
      <c r="P192" s="20">
        <f>N192*8</f>
        <v>3.4906639999999998</v>
      </c>
      <c r="Q192" s="20">
        <f t="shared" si="39"/>
        <v>5.2359960000000001</v>
      </c>
      <c r="R192" s="20">
        <f t="shared" si="30"/>
        <v>5.2359960000000001</v>
      </c>
      <c r="S192" s="20">
        <f t="shared" si="31"/>
        <v>5.2359960000000001</v>
      </c>
      <c r="T192" s="20">
        <f t="shared" si="32"/>
        <v>5.2359960000000001</v>
      </c>
      <c r="U192" s="20">
        <f t="shared" si="33"/>
        <v>5.2359960000000001</v>
      </c>
      <c r="V192" s="20">
        <f t="shared" si="34"/>
        <v>2.1816649999999997</v>
      </c>
      <c r="W192" s="20">
        <f t="shared" si="35"/>
        <v>31.852308999999998</v>
      </c>
      <c r="AF192" s="6"/>
      <c r="AH192" s="6"/>
    </row>
    <row r="193" spans="1:36" s="5" customFormat="1" x14ac:dyDescent="0.25">
      <c r="A193" s="5" t="s">
        <v>602</v>
      </c>
      <c r="B193" s="5" t="s">
        <v>9</v>
      </c>
      <c r="C193" s="7"/>
      <c r="D193" s="7">
        <v>23750</v>
      </c>
      <c r="E193" s="7">
        <v>23750</v>
      </c>
      <c r="F193" s="7">
        <v>68504.789999999994</v>
      </c>
      <c r="G193" s="5">
        <v>33.630000000000003</v>
      </c>
      <c r="H193" s="5">
        <v>28.45</v>
      </c>
      <c r="I193" s="8">
        <f t="shared" si="38"/>
        <v>25</v>
      </c>
      <c r="J193" s="5" t="s">
        <v>555</v>
      </c>
      <c r="K193" s="5" t="s">
        <v>51</v>
      </c>
      <c r="L193" s="5">
        <v>84401</v>
      </c>
      <c r="M193" s="6">
        <v>42236</v>
      </c>
      <c r="N193" s="20">
        <f t="shared" si="29"/>
        <v>0.57499999999999996</v>
      </c>
      <c r="O193" s="20">
        <v>0</v>
      </c>
      <c r="P193" s="20">
        <f>N193*4</f>
        <v>2.2999999999999998</v>
      </c>
      <c r="Q193" s="20">
        <f t="shared" si="39"/>
        <v>6.8999999999999995</v>
      </c>
      <c r="R193" s="20">
        <f t="shared" si="30"/>
        <v>6.8999999999999995</v>
      </c>
      <c r="S193" s="20">
        <f t="shared" si="31"/>
        <v>6.8999999999999995</v>
      </c>
      <c r="T193" s="20">
        <f t="shared" si="32"/>
        <v>6.8999999999999995</v>
      </c>
      <c r="U193" s="20">
        <f t="shared" si="33"/>
        <v>6.8999999999999995</v>
      </c>
      <c r="V193" s="20">
        <f t="shared" si="34"/>
        <v>2.875</v>
      </c>
      <c r="W193" s="20">
        <f t="shared" si="35"/>
        <v>39.674999999999997</v>
      </c>
      <c r="AF193" s="6"/>
      <c r="AH193" s="6"/>
    </row>
    <row r="194" spans="1:36" s="5" customFormat="1" x14ac:dyDescent="0.25">
      <c r="A194" s="5" t="s">
        <v>603</v>
      </c>
      <c r="B194" s="5" t="s">
        <v>9</v>
      </c>
      <c r="C194" s="7"/>
      <c r="D194" s="7">
        <v>8719.1</v>
      </c>
      <c r="E194" s="7">
        <v>8719.1</v>
      </c>
      <c r="F194" s="7">
        <v>42489.78</v>
      </c>
      <c r="G194" s="5">
        <v>20.805</v>
      </c>
      <c r="H194" s="5">
        <v>14.913</v>
      </c>
      <c r="I194" s="8">
        <f t="shared" si="38"/>
        <v>9.1780000000000008</v>
      </c>
      <c r="J194" s="5" t="s">
        <v>555</v>
      </c>
      <c r="K194" s="5" t="s">
        <v>51</v>
      </c>
      <c r="L194" s="5">
        <v>84401</v>
      </c>
      <c r="M194" s="6">
        <v>42236</v>
      </c>
      <c r="N194" s="20">
        <f t="shared" ref="N194:N242" si="40">I194*0.023</f>
        <v>0.211094</v>
      </c>
      <c r="O194" s="20">
        <v>0</v>
      </c>
      <c r="P194" s="20">
        <f>N194*4</f>
        <v>0.84437600000000002</v>
      </c>
      <c r="Q194" s="20">
        <f t="shared" si="39"/>
        <v>2.533128</v>
      </c>
      <c r="R194" s="20">
        <f t="shared" si="30"/>
        <v>2.533128</v>
      </c>
      <c r="S194" s="20">
        <f t="shared" si="31"/>
        <v>2.533128</v>
      </c>
      <c r="T194" s="20">
        <f t="shared" si="32"/>
        <v>2.533128</v>
      </c>
      <c r="U194" s="20">
        <f t="shared" si="33"/>
        <v>2.533128</v>
      </c>
      <c r="V194" s="20">
        <f t="shared" si="34"/>
        <v>1.0554700000000001</v>
      </c>
      <c r="W194" s="20">
        <f t="shared" si="35"/>
        <v>14.565485999999998</v>
      </c>
      <c r="AF194" s="6"/>
      <c r="AH194" s="6"/>
    </row>
    <row r="195" spans="1:36" s="5" customFormat="1" x14ac:dyDescent="0.25">
      <c r="A195" s="5" t="s">
        <v>604</v>
      </c>
      <c r="B195" s="5" t="s">
        <v>9</v>
      </c>
      <c r="C195" s="7"/>
      <c r="D195" s="7">
        <v>23750</v>
      </c>
      <c r="E195" s="7">
        <v>23750</v>
      </c>
      <c r="F195" s="7">
        <v>69660.78</v>
      </c>
      <c r="G195" s="5">
        <v>34.200000000000003</v>
      </c>
      <c r="H195" s="5">
        <v>29.236999999999998</v>
      </c>
      <c r="I195" s="8">
        <f t="shared" si="38"/>
        <v>25</v>
      </c>
      <c r="J195" s="5" t="s">
        <v>555</v>
      </c>
      <c r="K195" s="5" t="s">
        <v>51</v>
      </c>
      <c r="L195" s="5">
        <v>84401</v>
      </c>
      <c r="M195" s="6">
        <v>42236</v>
      </c>
      <c r="N195" s="20">
        <f t="shared" si="40"/>
        <v>0.57499999999999996</v>
      </c>
      <c r="O195" s="20">
        <v>0</v>
      </c>
      <c r="P195" s="20">
        <f>N195*4</f>
        <v>2.2999999999999998</v>
      </c>
      <c r="Q195" s="20">
        <f t="shared" si="39"/>
        <v>6.8999999999999995</v>
      </c>
      <c r="R195" s="20">
        <f t="shared" ref="R195:R242" si="41">N195*12</f>
        <v>6.8999999999999995</v>
      </c>
      <c r="S195" s="20">
        <f t="shared" ref="S195:S242" si="42">N195*12</f>
        <v>6.8999999999999995</v>
      </c>
      <c r="T195" s="20">
        <f t="shared" ref="T195:T242" si="43">N195*12</f>
        <v>6.8999999999999995</v>
      </c>
      <c r="U195" s="20">
        <f t="shared" ref="U195:U242" si="44">N195*12</f>
        <v>6.8999999999999995</v>
      </c>
      <c r="V195" s="20">
        <f t="shared" ref="V195:V242" si="45">N195*5</f>
        <v>2.875</v>
      </c>
      <c r="W195" s="20">
        <f t="shared" ref="W195:W242" si="46">SUM(O195:V195)</f>
        <v>39.674999999999997</v>
      </c>
      <c r="AF195" s="6"/>
      <c r="AH195" s="6"/>
    </row>
    <row r="196" spans="1:36" s="5" customFormat="1" x14ac:dyDescent="0.25">
      <c r="A196" s="5" t="s">
        <v>605</v>
      </c>
      <c r="B196" s="5" t="s">
        <v>9</v>
      </c>
      <c r="C196" s="7"/>
      <c r="D196" s="7">
        <v>21189.75</v>
      </c>
      <c r="E196" s="7">
        <v>21189.75</v>
      </c>
      <c r="F196" s="7">
        <v>62145.4</v>
      </c>
      <c r="G196" s="5">
        <v>30.495000000000001</v>
      </c>
      <c r="H196" s="5">
        <v>22.305</v>
      </c>
      <c r="I196" s="8">
        <f t="shared" si="38"/>
        <v>22.305</v>
      </c>
      <c r="J196" s="5" t="s">
        <v>555</v>
      </c>
      <c r="K196" s="5" t="s">
        <v>51</v>
      </c>
      <c r="L196" s="5">
        <v>84401</v>
      </c>
      <c r="M196" s="6">
        <v>42236</v>
      </c>
      <c r="N196" s="20">
        <f t="shared" si="40"/>
        <v>0.513015</v>
      </c>
      <c r="O196" s="20">
        <v>0</v>
      </c>
      <c r="P196" s="20">
        <f>N196*4</f>
        <v>2.05206</v>
      </c>
      <c r="Q196" s="20">
        <f t="shared" si="39"/>
        <v>6.15618</v>
      </c>
      <c r="R196" s="20">
        <f t="shared" si="41"/>
        <v>6.15618</v>
      </c>
      <c r="S196" s="20">
        <f t="shared" si="42"/>
        <v>6.15618</v>
      </c>
      <c r="T196" s="20">
        <f t="shared" si="43"/>
        <v>6.15618</v>
      </c>
      <c r="U196" s="20">
        <f t="shared" si="44"/>
        <v>6.15618</v>
      </c>
      <c r="V196" s="20">
        <f t="shared" si="45"/>
        <v>2.5650750000000002</v>
      </c>
      <c r="W196" s="20">
        <f t="shared" si="46"/>
        <v>35.398035</v>
      </c>
      <c r="AF196" s="6"/>
      <c r="AH196" s="6"/>
      <c r="AJ196" s="6"/>
    </row>
    <row r="197" spans="1:36" s="5" customFormat="1" x14ac:dyDescent="0.25">
      <c r="A197" s="5" t="s">
        <v>413</v>
      </c>
      <c r="B197" s="5" t="s">
        <v>9</v>
      </c>
      <c r="C197" s="7"/>
      <c r="D197" s="7">
        <v>4103.05</v>
      </c>
      <c r="E197" s="7">
        <v>4103.05</v>
      </c>
      <c r="F197" s="7">
        <v>20500</v>
      </c>
      <c r="G197" s="5">
        <v>5.0999999999999996</v>
      </c>
      <c r="H197" s="5">
        <v>4.319</v>
      </c>
      <c r="I197" s="8">
        <f t="shared" si="38"/>
        <v>4.319</v>
      </c>
      <c r="J197" s="5" t="s">
        <v>414</v>
      </c>
      <c r="K197" s="5" t="s">
        <v>415</v>
      </c>
      <c r="L197" s="5">
        <v>84050</v>
      </c>
      <c r="M197" s="6">
        <v>41901</v>
      </c>
      <c r="N197" s="20">
        <f t="shared" si="40"/>
        <v>9.9336999999999995E-2</v>
      </c>
      <c r="O197" s="20">
        <f>N197*3</f>
        <v>0.29801099999999997</v>
      </c>
      <c r="P197" s="20">
        <f>N197*12</f>
        <v>1.1920439999999999</v>
      </c>
      <c r="Q197" s="20">
        <f t="shared" si="39"/>
        <v>1.1920439999999999</v>
      </c>
      <c r="R197" s="20">
        <f t="shared" si="41"/>
        <v>1.1920439999999999</v>
      </c>
      <c r="S197" s="20">
        <f t="shared" si="42"/>
        <v>1.1920439999999999</v>
      </c>
      <c r="T197" s="20">
        <f t="shared" si="43"/>
        <v>1.1920439999999999</v>
      </c>
      <c r="U197" s="20">
        <f t="shared" si="44"/>
        <v>1.1920439999999999</v>
      </c>
      <c r="V197" s="20">
        <f t="shared" si="45"/>
        <v>0.49668499999999999</v>
      </c>
      <c r="W197" s="20">
        <f t="shared" si="46"/>
        <v>7.9469600000000007</v>
      </c>
      <c r="AF197" s="6"/>
      <c r="AH197" s="6"/>
    </row>
    <row r="198" spans="1:36" s="5" customFormat="1" x14ac:dyDescent="0.25">
      <c r="A198" s="5" t="s">
        <v>606</v>
      </c>
      <c r="B198" s="5" t="s">
        <v>9</v>
      </c>
      <c r="C198" s="7"/>
      <c r="D198" s="7">
        <v>9739.4</v>
      </c>
      <c r="E198" s="7">
        <v>9739.4</v>
      </c>
      <c r="F198" s="7">
        <v>39250</v>
      </c>
      <c r="G198" s="5">
        <v>12</v>
      </c>
      <c r="H198" s="5">
        <v>10.252000000000001</v>
      </c>
      <c r="I198" s="8">
        <f t="shared" si="38"/>
        <v>10.252000000000001</v>
      </c>
      <c r="J198" s="5" t="s">
        <v>607</v>
      </c>
      <c r="K198" s="5" t="s">
        <v>11</v>
      </c>
      <c r="L198" s="5">
        <v>84101</v>
      </c>
      <c r="M198" s="6">
        <v>42146</v>
      </c>
      <c r="N198" s="20">
        <f t="shared" si="40"/>
        <v>0.23579600000000001</v>
      </c>
      <c r="O198" s="20">
        <v>0</v>
      </c>
      <c r="P198" s="20">
        <f>N198*7</f>
        <v>1.6505719999999999</v>
      </c>
      <c r="Q198" s="20">
        <f t="shared" si="39"/>
        <v>2.8295520000000001</v>
      </c>
      <c r="R198" s="20">
        <f t="shared" si="41"/>
        <v>2.8295520000000001</v>
      </c>
      <c r="S198" s="20">
        <f t="shared" si="42"/>
        <v>2.8295520000000001</v>
      </c>
      <c r="T198" s="20">
        <f t="shared" si="43"/>
        <v>2.8295520000000001</v>
      </c>
      <c r="U198" s="20">
        <f t="shared" si="44"/>
        <v>2.8295520000000001</v>
      </c>
      <c r="V198" s="20">
        <f t="shared" si="45"/>
        <v>1.1789800000000001</v>
      </c>
      <c r="W198" s="20">
        <f t="shared" si="46"/>
        <v>16.977311999999998</v>
      </c>
      <c r="AF198" s="6"/>
      <c r="AH198" s="6"/>
    </row>
    <row r="199" spans="1:36" s="5" customFormat="1" x14ac:dyDescent="0.25">
      <c r="A199" s="5" t="s">
        <v>417</v>
      </c>
      <c r="B199" s="5" t="s">
        <v>9</v>
      </c>
      <c r="C199" s="7"/>
      <c r="D199" s="7">
        <v>23363.35</v>
      </c>
      <c r="E199" s="7">
        <v>23363.35</v>
      </c>
      <c r="F199" s="7">
        <v>142750</v>
      </c>
      <c r="G199" s="5">
        <v>28.08</v>
      </c>
      <c r="H199" s="5">
        <v>24.593</v>
      </c>
      <c r="I199" s="8">
        <f t="shared" si="38"/>
        <v>24.593</v>
      </c>
      <c r="J199" s="5" t="s">
        <v>372</v>
      </c>
      <c r="K199" s="5" t="s">
        <v>11</v>
      </c>
      <c r="L199" s="5">
        <v>84115</v>
      </c>
      <c r="M199" s="6">
        <v>41802</v>
      </c>
      <c r="N199" s="20">
        <f t="shared" si="40"/>
        <v>0.565639</v>
      </c>
      <c r="O199" s="20">
        <f>N199*6</f>
        <v>3.393834</v>
      </c>
      <c r="P199" s="20">
        <f>N199*12</f>
        <v>6.787668</v>
      </c>
      <c r="Q199" s="20">
        <f t="shared" si="39"/>
        <v>6.787668</v>
      </c>
      <c r="R199" s="20">
        <f t="shared" si="41"/>
        <v>6.787668</v>
      </c>
      <c r="S199" s="20">
        <f t="shared" si="42"/>
        <v>6.787668</v>
      </c>
      <c r="T199" s="20">
        <f t="shared" si="43"/>
        <v>6.787668</v>
      </c>
      <c r="U199" s="20">
        <f t="shared" si="44"/>
        <v>6.787668</v>
      </c>
      <c r="V199" s="20">
        <f t="shared" si="45"/>
        <v>2.828195</v>
      </c>
      <c r="W199" s="20">
        <f t="shared" si="46"/>
        <v>46.948036999999992</v>
      </c>
      <c r="AF199" s="6"/>
      <c r="AH199" s="6"/>
    </row>
    <row r="200" spans="1:36" s="5" customFormat="1" x14ac:dyDescent="0.25">
      <c r="A200" s="5" t="s">
        <v>559</v>
      </c>
      <c r="B200" s="5" t="s">
        <v>9</v>
      </c>
      <c r="C200" s="7"/>
      <c r="D200" s="7">
        <v>21526.05</v>
      </c>
      <c r="E200" s="7">
        <v>21526.05</v>
      </c>
      <c r="F200" s="7">
        <v>134000</v>
      </c>
      <c r="G200" s="5">
        <v>29.7</v>
      </c>
      <c r="H200" s="5">
        <v>22.658999999999999</v>
      </c>
      <c r="I200" s="8">
        <f t="shared" si="38"/>
        <v>22.658999999999999</v>
      </c>
      <c r="J200" s="5" t="s">
        <v>50</v>
      </c>
      <c r="K200" s="5" t="s">
        <v>51</v>
      </c>
      <c r="L200" s="5">
        <v>84401</v>
      </c>
      <c r="M200" s="6">
        <v>42102</v>
      </c>
      <c r="N200" s="20">
        <f t="shared" si="40"/>
        <v>0.52115699999999998</v>
      </c>
      <c r="O200" s="20">
        <v>0</v>
      </c>
      <c r="P200" s="20">
        <f>N200*8</f>
        <v>4.1692559999999999</v>
      </c>
      <c r="Q200" s="20">
        <f t="shared" si="39"/>
        <v>6.2538839999999993</v>
      </c>
      <c r="R200" s="20">
        <f t="shared" si="41"/>
        <v>6.2538839999999993</v>
      </c>
      <c r="S200" s="20">
        <f t="shared" si="42"/>
        <v>6.2538839999999993</v>
      </c>
      <c r="T200" s="20">
        <f t="shared" si="43"/>
        <v>6.2538839999999993</v>
      </c>
      <c r="U200" s="20">
        <f t="shared" si="44"/>
        <v>6.2538839999999993</v>
      </c>
      <c r="V200" s="20">
        <f t="shared" si="45"/>
        <v>2.605785</v>
      </c>
      <c r="W200" s="20">
        <f t="shared" si="46"/>
        <v>38.044460999999998</v>
      </c>
      <c r="AF200" s="6"/>
      <c r="AH200" s="6"/>
    </row>
    <row r="201" spans="1:36" s="5" customFormat="1" x14ac:dyDescent="0.25">
      <c r="A201" s="5" t="s">
        <v>560</v>
      </c>
      <c r="B201" s="5" t="s">
        <v>9</v>
      </c>
      <c r="C201" s="7"/>
      <c r="D201" s="7">
        <v>22064.7</v>
      </c>
      <c r="E201" s="7">
        <v>22064.7</v>
      </c>
      <c r="F201" s="7">
        <v>134000</v>
      </c>
      <c r="G201" s="5">
        <v>28.08</v>
      </c>
      <c r="H201" s="5">
        <v>23.225999999999999</v>
      </c>
      <c r="I201" s="8">
        <f t="shared" si="38"/>
        <v>23.226000000000003</v>
      </c>
      <c r="J201" s="5" t="s">
        <v>264</v>
      </c>
      <c r="K201" s="5" t="s">
        <v>85</v>
      </c>
      <c r="L201" s="5">
        <v>84042</v>
      </c>
      <c r="M201" s="6">
        <v>41964</v>
      </c>
      <c r="N201" s="20">
        <f t="shared" si="40"/>
        <v>0.53419800000000006</v>
      </c>
      <c r="O201" s="20">
        <f>N201*1</f>
        <v>0.53419800000000006</v>
      </c>
      <c r="P201" s="20">
        <f>N201*12</f>
        <v>6.4103760000000012</v>
      </c>
      <c r="Q201" s="20">
        <f t="shared" si="39"/>
        <v>6.4103760000000012</v>
      </c>
      <c r="R201" s="20">
        <f t="shared" si="41"/>
        <v>6.4103760000000012</v>
      </c>
      <c r="S201" s="20">
        <f t="shared" si="42"/>
        <v>6.4103760000000012</v>
      </c>
      <c r="T201" s="20">
        <f t="shared" si="43"/>
        <v>6.4103760000000012</v>
      </c>
      <c r="U201" s="20">
        <f t="shared" si="44"/>
        <v>6.4103760000000012</v>
      </c>
      <c r="V201" s="20">
        <f t="shared" si="45"/>
        <v>2.6709900000000002</v>
      </c>
      <c r="W201" s="20">
        <f t="shared" si="46"/>
        <v>41.667444000000003</v>
      </c>
      <c r="AF201" s="6"/>
      <c r="AH201" s="6"/>
    </row>
    <row r="202" spans="1:36" s="5" customFormat="1" x14ac:dyDescent="0.25">
      <c r="A202" s="5" t="s">
        <v>419</v>
      </c>
      <c r="B202" s="5" t="s">
        <v>9</v>
      </c>
      <c r="C202" s="7"/>
      <c r="D202" s="7">
        <v>3092.25</v>
      </c>
      <c r="E202" s="7">
        <v>3092.25</v>
      </c>
      <c r="F202" s="7">
        <v>17086</v>
      </c>
      <c r="G202" s="5">
        <v>3.7949999999999999</v>
      </c>
      <c r="H202" s="5">
        <v>3.2549999999999999</v>
      </c>
      <c r="I202" s="8">
        <f t="shared" si="38"/>
        <v>3.2549999999999999</v>
      </c>
      <c r="J202" s="5" t="s">
        <v>50</v>
      </c>
      <c r="K202" s="5" t="s">
        <v>51</v>
      </c>
      <c r="L202" s="5">
        <v>84404</v>
      </c>
      <c r="M202" s="6">
        <v>41885</v>
      </c>
      <c r="N202" s="20">
        <f t="shared" si="40"/>
        <v>7.4865000000000001E-2</v>
      </c>
      <c r="O202" s="20">
        <f>N202*3</f>
        <v>0.22459499999999999</v>
      </c>
      <c r="P202" s="20">
        <f>N202*12</f>
        <v>0.89837999999999996</v>
      </c>
      <c r="Q202" s="20">
        <f t="shared" si="39"/>
        <v>0.89837999999999996</v>
      </c>
      <c r="R202" s="20">
        <f t="shared" si="41"/>
        <v>0.89837999999999996</v>
      </c>
      <c r="S202" s="20">
        <f t="shared" si="42"/>
        <v>0.89837999999999996</v>
      </c>
      <c r="T202" s="20">
        <f t="shared" si="43"/>
        <v>0.89837999999999996</v>
      </c>
      <c r="U202" s="20">
        <f t="shared" si="44"/>
        <v>0.89837999999999996</v>
      </c>
      <c r="V202" s="20">
        <f t="shared" si="45"/>
        <v>0.37432500000000002</v>
      </c>
      <c r="W202" s="20">
        <f t="shared" si="46"/>
        <v>5.9891999999999994</v>
      </c>
      <c r="AF202" s="6"/>
      <c r="AH202" s="6"/>
    </row>
    <row r="203" spans="1:36" s="5" customFormat="1" x14ac:dyDescent="0.25">
      <c r="A203" s="5" t="s">
        <v>561</v>
      </c>
      <c r="B203" s="5" t="s">
        <v>9</v>
      </c>
      <c r="C203" s="7"/>
      <c r="D203" s="7">
        <v>9420.2000000000007</v>
      </c>
      <c r="E203" s="7">
        <v>9420.2000000000007</v>
      </c>
      <c r="F203" s="7">
        <v>35833</v>
      </c>
      <c r="G203" s="5">
        <v>11.22</v>
      </c>
      <c r="H203" s="5">
        <v>9.9160000000000004</v>
      </c>
      <c r="I203" s="8">
        <f t="shared" si="38"/>
        <v>9.9160000000000021</v>
      </c>
      <c r="J203" s="5" t="s">
        <v>562</v>
      </c>
      <c r="K203" s="5" t="s">
        <v>563</v>
      </c>
      <c r="L203" s="5">
        <v>84624</v>
      </c>
      <c r="M203" s="6">
        <v>41964</v>
      </c>
      <c r="N203" s="20">
        <f t="shared" si="40"/>
        <v>0.22806800000000005</v>
      </c>
      <c r="O203" s="20">
        <f>N203*1</f>
        <v>0.22806800000000005</v>
      </c>
      <c r="P203" s="20">
        <f>N203*12</f>
        <v>2.7368160000000006</v>
      </c>
      <c r="Q203" s="20">
        <f t="shared" si="39"/>
        <v>2.7368160000000006</v>
      </c>
      <c r="R203" s="20">
        <f t="shared" si="41"/>
        <v>2.7368160000000006</v>
      </c>
      <c r="S203" s="20">
        <f t="shared" si="42"/>
        <v>2.7368160000000006</v>
      </c>
      <c r="T203" s="20">
        <f t="shared" si="43"/>
        <v>2.7368160000000006</v>
      </c>
      <c r="U203" s="20">
        <f t="shared" si="44"/>
        <v>2.7368160000000006</v>
      </c>
      <c r="V203" s="20">
        <f t="shared" si="45"/>
        <v>1.1403400000000001</v>
      </c>
      <c r="W203" s="20">
        <f t="shared" si="46"/>
        <v>17.789304000000001</v>
      </c>
      <c r="AF203" s="6"/>
      <c r="AH203" s="6"/>
    </row>
    <row r="204" spans="1:36" s="5" customFormat="1" x14ac:dyDescent="0.25">
      <c r="A204" s="5" t="s">
        <v>608</v>
      </c>
      <c r="B204" s="5" t="s">
        <v>9</v>
      </c>
      <c r="C204" s="7"/>
      <c r="D204" s="7">
        <v>23723.4</v>
      </c>
      <c r="E204" s="7">
        <v>23723.4</v>
      </c>
      <c r="F204" s="7">
        <v>106550</v>
      </c>
      <c r="G204" s="5">
        <v>30.6</v>
      </c>
      <c r="H204" s="5">
        <v>27.1</v>
      </c>
      <c r="I204" s="8">
        <f t="shared" si="38"/>
        <v>24.972000000000005</v>
      </c>
      <c r="J204" s="5" t="s">
        <v>609</v>
      </c>
      <c r="K204" s="5" t="s">
        <v>66</v>
      </c>
      <c r="L204" s="5">
        <v>84015</v>
      </c>
      <c r="M204" s="6">
        <v>42192</v>
      </c>
      <c r="N204" s="20">
        <f t="shared" si="40"/>
        <v>0.57435600000000009</v>
      </c>
      <c r="O204" s="20">
        <v>0</v>
      </c>
      <c r="P204" s="20">
        <f>N204*5</f>
        <v>2.8717800000000002</v>
      </c>
      <c r="Q204" s="20">
        <f t="shared" si="39"/>
        <v>6.8922720000000011</v>
      </c>
      <c r="R204" s="20">
        <f t="shared" si="41"/>
        <v>6.8922720000000011</v>
      </c>
      <c r="S204" s="20">
        <f t="shared" si="42"/>
        <v>6.8922720000000011</v>
      </c>
      <c r="T204" s="20">
        <f t="shared" si="43"/>
        <v>6.8922720000000011</v>
      </c>
      <c r="U204" s="20">
        <f t="shared" si="44"/>
        <v>6.8922720000000011</v>
      </c>
      <c r="V204" s="20">
        <f t="shared" si="45"/>
        <v>2.8717800000000002</v>
      </c>
      <c r="W204" s="20">
        <f t="shared" si="46"/>
        <v>40.204920000000008</v>
      </c>
      <c r="AF204" s="6"/>
      <c r="AH204" s="6"/>
    </row>
    <row r="205" spans="1:36" s="5" customFormat="1" x14ac:dyDescent="0.25">
      <c r="A205" s="5" t="s">
        <v>610</v>
      </c>
      <c r="B205" s="5" t="s">
        <v>9</v>
      </c>
      <c r="C205" s="7"/>
      <c r="D205" s="7">
        <v>15502.1</v>
      </c>
      <c r="E205" s="7">
        <v>15502.1</v>
      </c>
      <c r="F205" s="7">
        <v>80600</v>
      </c>
      <c r="G205" s="5">
        <v>27.28</v>
      </c>
      <c r="H205" s="5">
        <v>24.382999999999999</v>
      </c>
      <c r="I205" s="8">
        <f t="shared" si="38"/>
        <v>16.318000000000001</v>
      </c>
      <c r="J205" s="5" t="s">
        <v>609</v>
      </c>
      <c r="K205" s="5" t="s">
        <v>66</v>
      </c>
      <c r="L205" s="5">
        <v>84015</v>
      </c>
      <c r="M205" s="6">
        <v>42235</v>
      </c>
      <c r="N205" s="20">
        <f t="shared" si="40"/>
        <v>0.37531400000000004</v>
      </c>
      <c r="O205" s="20">
        <v>0</v>
      </c>
      <c r="P205" s="20">
        <f>N205*4</f>
        <v>1.5012560000000001</v>
      </c>
      <c r="Q205" s="20">
        <f t="shared" si="39"/>
        <v>4.5037680000000009</v>
      </c>
      <c r="R205" s="20">
        <f t="shared" si="41"/>
        <v>4.5037680000000009</v>
      </c>
      <c r="S205" s="20">
        <f t="shared" si="42"/>
        <v>4.5037680000000009</v>
      </c>
      <c r="T205" s="20">
        <f t="shared" si="43"/>
        <v>4.5037680000000009</v>
      </c>
      <c r="U205" s="20">
        <f t="shared" si="44"/>
        <v>4.5037680000000009</v>
      </c>
      <c r="V205" s="20">
        <f t="shared" si="45"/>
        <v>1.8765700000000001</v>
      </c>
      <c r="W205" s="20">
        <f t="shared" si="46"/>
        <v>25.896666000000003</v>
      </c>
      <c r="AF205" s="6"/>
      <c r="AG205" s="6"/>
      <c r="AH205" s="6"/>
    </row>
    <row r="206" spans="1:36" s="5" customFormat="1" x14ac:dyDescent="0.25">
      <c r="A206" s="5" t="s">
        <v>564</v>
      </c>
      <c r="B206" s="5" t="s">
        <v>9</v>
      </c>
      <c r="C206" s="7"/>
      <c r="D206" s="7">
        <v>23750</v>
      </c>
      <c r="E206" s="7">
        <v>23750</v>
      </c>
      <c r="F206" s="7">
        <v>96138</v>
      </c>
      <c r="G206" s="5">
        <v>31.36</v>
      </c>
      <c r="H206" s="5">
        <v>25.088999999999999</v>
      </c>
      <c r="I206" s="8">
        <f t="shared" ref="I206:I213" si="47">(D206/0.95)/1000</f>
        <v>25</v>
      </c>
      <c r="J206" s="5" t="s">
        <v>565</v>
      </c>
      <c r="K206" s="5" t="s">
        <v>66</v>
      </c>
      <c r="L206" s="5">
        <v>84087</v>
      </c>
      <c r="M206" s="6">
        <v>42138</v>
      </c>
      <c r="N206" s="20">
        <f t="shared" si="40"/>
        <v>0.57499999999999996</v>
      </c>
      <c r="O206" s="20">
        <v>0</v>
      </c>
      <c r="P206" s="20">
        <f>N206*7</f>
        <v>4.0249999999999995</v>
      </c>
      <c r="Q206" s="20">
        <f t="shared" si="39"/>
        <v>6.8999999999999995</v>
      </c>
      <c r="R206" s="20">
        <f t="shared" si="41"/>
        <v>6.8999999999999995</v>
      </c>
      <c r="S206" s="20">
        <f t="shared" si="42"/>
        <v>6.8999999999999995</v>
      </c>
      <c r="T206" s="20">
        <f t="shared" si="43"/>
        <v>6.8999999999999995</v>
      </c>
      <c r="U206" s="20">
        <f t="shared" si="44"/>
        <v>6.8999999999999995</v>
      </c>
      <c r="V206" s="20">
        <f t="shared" si="45"/>
        <v>2.875</v>
      </c>
      <c r="W206" s="20">
        <f t="shared" si="46"/>
        <v>41.4</v>
      </c>
      <c r="AF206" s="6"/>
      <c r="AH206" s="6"/>
    </row>
    <row r="207" spans="1:36" s="5" customFormat="1" x14ac:dyDescent="0.25">
      <c r="A207" s="5" t="s">
        <v>424</v>
      </c>
      <c r="B207" s="5" t="s">
        <v>9</v>
      </c>
      <c r="C207" s="7"/>
      <c r="D207" s="7">
        <v>22760.1</v>
      </c>
      <c r="E207" s="7">
        <v>22760.1</v>
      </c>
      <c r="F207" s="7">
        <v>146000</v>
      </c>
      <c r="G207" s="5">
        <v>28.08</v>
      </c>
      <c r="H207" s="5">
        <v>23.957999999999998</v>
      </c>
      <c r="I207" s="8">
        <f t="shared" si="47"/>
        <v>23.957999999999998</v>
      </c>
      <c r="J207" s="5" t="s">
        <v>35</v>
      </c>
      <c r="K207" s="5" t="s">
        <v>11</v>
      </c>
      <c r="L207" s="5">
        <v>84070</v>
      </c>
      <c r="M207" s="6">
        <v>41808</v>
      </c>
      <c r="N207" s="20">
        <f t="shared" si="40"/>
        <v>0.55103399999999991</v>
      </c>
      <c r="O207" s="20">
        <f>N207*6</f>
        <v>3.3062039999999993</v>
      </c>
      <c r="P207" s="20">
        <f>N207*12</f>
        <v>6.6124079999999985</v>
      </c>
      <c r="Q207" s="20">
        <f t="shared" si="39"/>
        <v>6.6124079999999985</v>
      </c>
      <c r="R207" s="20">
        <f t="shared" si="41"/>
        <v>6.6124079999999985</v>
      </c>
      <c r="S207" s="20">
        <f t="shared" si="42"/>
        <v>6.6124079999999985</v>
      </c>
      <c r="T207" s="20">
        <f t="shared" si="43"/>
        <v>6.6124079999999985</v>
      </c>
      <c r="U207" s="20">
        <f t="shared" si="44"/>
        <v>6.6124079999999985</v>
      </c>
      <c r="V207" s="20">
        <f t="shared" si="45"/>
        <v>2.7551699999999997</v>
      </c>
      <c r="W207" s="20">
        <f t="shared" si="46"/>
        <v>45.735821999999992</v>
      </c>
      <c r="AF207" s="6"/>
      <c r="AH207" s="6"/>
    </row>
    <row r="208" spans="1:36" s="5" customFormat="1" x14ac:dyDescent="0.25">
      <c r="A208" s="5" t="s">
        <v>425</v>
      </c>
      <c r="B208" s="5" t="s">
        <v>9</v>
      </c>
      <c r="C208" s="7"/>
      <c r="D208" s="7">
        <v>22888.35</v>
      </c>
      <c r="E208" s="7">
        <v>22888.35</v>
      </c>
      <c r="F208" s="7">
        <v>146000</v>
      </c>
      <c r="G208" s="5">
        <v>28.08</v>
      </c>
      <c r="H208" s="5">
        <v>24.093</v>
      </c>
      <c r="I208" s="8">
        <f t="shared" si="47"/>
        <v>24.093</v>
      </c>
      <c r="J208" s="5" t="s">
        <v>35</v>
      </c>
      <c r="K208" s="5" t="s">
        <v>11</v>
      </c>
      <c r="L208" s="5">
        <v>84070</v>
      </c>
      <c r="M208" s="6">
        <v>41808</v>
      </c>
      <c r="N208" s="20">
        <f t="shared" si="40"/>
        <v>0.55413899999999994</v>
      </c>
      <c r="O208" s="20">
        <f>N208*6</f>
        <v>3.3248339999999996</v>
      </c>
      <c r="P208" s="20">
        <f>N208*12</f>
        <v>6.6496679999999992</v>
      </c>
      <c r="Q208" s="20">
        <f t="shared" si="39"/>
        <v>6.6496679999999992</v>
      </c>
      <c r="R208" s="20">
        <f t="shared" si="41"/>
        <v>6.6496679999999992</v>
      </c>
      <c r="S208" s="20">
        <f t="shared" si="42"/>
        <v>6.6496679999999992</v>
      </c>
      <c r="T208" s="20">
        <f t="shared" si="43"/>
        <v>6.6496679999999992</v>
      </c>
      <c r="U208" s="20">
        <f t="shared" si="44"/>
        <v>6.6496679999999992</v>
      </c>
      <c r="V208" s="20">
        <f t="shared" si="45"/>
        <v>2.7706949999999999</v>
      </c>
      <c r="W208" s="20">
        <f t="shared" si="46"/>
        <v>45.993536999999989</v>
      </c>
      <c r="AF208" s="6"/>
      <c r="AH208" s="6"/>
    </row>
    <row r="209" spans="1:34" s="5" customFormat="1" x14ac:dyDescent="0.25">
      <c r="A209" s="5" t="s">
        <v>566</v>
      </c>
      <c r="B209" s="5" t="s">
        <v>9</v>
      </c>
      <c r="C209" s="7"/>
      <c r="D209" s="7">
        <v>2653.35</v>
      </c>
      <c r="E209" s="7">
        <v>2653.35</v>
      </c>
      <c r="F209" s="7">
        <v>14400</v>
      </c>
      <c r="G209" s="5">
        <v>3.2</v>
      </c>
      <c r="H209" s="5">
        <v>2.7930000000000001</v>
      </c>
      <c r="I209" s="8">
        <f t="shared" si="47"/>
        <v>2.7930000000000001</v>
      </c>
      <c r="J209" s="5" t="s">
        <v>13</v>
      </c>
      <c r="K209" s="5" t="s">
        <v>11</v>
      </c>
      <c r="L209" s="5">
        <v>84107</v>
      </c>
      <c r="M209" s="6">
        <v>42069</v>
      </c>
      <c r="N209" s="20">
        <f t="shared" si="40"/>
        <v>6.4239000000000004E-2</v>
      </c>
      <c r="O209" s="20">
        <v>0</v>
      </c>
      <c r="P209" s="20">
        <f>N209*9</f>
        <v>0.57815100000000008</v>
      </c>
      <c r="Q209" s="20">
        <f t="shared" si="39"/>
        <v>0.77086800000000011</v>
      </c>
      <c r="R209" s="20">
        <f t="shared" si="41"/>
        <v>0.77086800000000011</v>
      </c>
      <c r="S209" s="20">
        <f t="shared" si="42"/>
        <v>0.77086800000000011</v>
      </c>
      <c r="T209" s="20">
        <f t="shared" si="43"/>
        <v>0.77086800000000011</v>
      </c>
      <c r="U209" s="20">
        <f t="shared" si="44"/>
        <v>0.77086800000000011</v>
      </c>
      <c r="V209" s="20">
        <f t="shared" si="45"/>
        <v>0.32119500000000001</v>
      </c>
      <c r="W209" s="20">
        <f t="shared" si="46"/>
        <v>4.753686000000001</v>
      </c>
      <c r="AF209" s="6"/>
      <c r="AH209" s="6"/>
    </row>
    <row r="210" spans="1:34" s="5" customFormat="1" x14ac:dyDescent="0.25">
      <c r="A210" s="5" t="s">
        <v>426</v>
      </c>
      <c r="B210" s="5" t="s">
        <v>9</v>
      </c>
      <c r="C210" s="7"/>
      <c r="D210" s="7">
        <v>22888.35</v>
      </c>
      <c r="E210" s="7">
        <v>22888.35</v>
      </c>
      <c r="F210" s="7">
        <v>146000</v>
      </c>
      <c r="G210" s="5">
        <v>28.08</v>
      </c>
      <c r="H210" s="5">
        <v>24.093</v>
      </c>
      <c r="I210" s="8">
        <f t="shared" si="47"/>
        <v>24.093</v>
      </c>
      <c r="J210" s="5" t="s">
        <v>35</v>
      </c>
      <c r="K210" s="5" t="s">
        <v>11</v>
      </c>
      <c r="L210" s="5">
        <v>84070</v>
      </c>
      <c r="M210" s="6">
        <v>41808</v>
      </c>
      <c r="N210" s="20">
        <f t="shared" si="40"/>
        <v>0.55413899999999994</v>
      </c>
      <c r="O210" s="20">
        <f>N210*6</f>
        <v>3.3248339999999996</v>
      </c>
      <c r="P210" s="20">
        <f>N210*12</f>
        <v>6.6496679999999992</v>
      </c>
      <c r="Q210" s="20">
        <f t="shared" si="39"/>
        <v>6.6496679999999992</v>
      </c>
      <c r="R210" s="20">
        <f t="shared" si="41"/>
        <v>6.6496679999999992</v>
      </c>
      <c r="S210" s="20">
        <f t="shared" si="42"/>
        <v>6.6496679999999992</v>
      </c>
      <c r="T210" s="20">
        <f t="shared" si="43"/>
        <v>6.6496679999999992</v>
      </c>
      <c r="U210" s="20">
        <f t="shared" si="44"/>
        <v>6.6496679999999992</v>
      </c>
      <c r="V210" s="20">
        <f t="shared" si="45"/>
        <v>2.7706949999999999</v>
      </c>
      <c r="W210" s="20">
        <f t="shared" si="46"/>
        <v>45.993536999999989</v>
      </c>
      <c r="AF210" s="6"/>
      <c r="AH210" s="6"/>
    </row>
    <row r="211" spans="1:34" s="5" customFormat="1" x14ac:dyDescent="0.25">
      <c r="A211" s="5" t="s">
        <v>567</v>
      </c>
      <c r="B211" s="5" t="s">
        <v>9</v>
      </c>
      <c r="C211" s="7"/>
      <c r="D211" s="7">
        <v>23195.200000000001</v>
      </c>
      <c r="E211" s="7">
        <v>23195.200000000001</v>
      </c>
      <c r="F211" s="7">
        <v>159800</v>
      </c>
      <c r="G211" s="5">
        <v>29.16</v>
      </c>
      <c r="H211" s="5">
        <v>24.416</v>
      </c>
      <c r="I211" s="8">
        <f t="shared" si="47"/>
        <v>24.416000000000004</v>
      </c>
      <c r="J211" s="5" t="s">
        <v>13</v>
      </c>
      <c r="K211" s="5" t="s">
        <v>11</v>
      </c>
      <c r="L211" s="5">
        <v>84115</v>
      </c>
      <c r="M211" s="6">
        <v>42013</v>
      </c>
      <c r="N211" s="20">
        <f t="shared" si="40"/>
        <v>0.56156800000000007</v>
      </c>
      <c r="O211" s="20">
        <v>0</v>
      </c>
      <c r="P211" s="20">
        <f>N211*11</f>
        <v>6.1772480000000005</v>
      </c>
      <c r="Q211" s="20">
        <f t="shared" si="39"/>
        <v>6.7388160000000008</v>
      </c>
      <c r="R211" s="20">
        <f t="shared" si="41"/>
        <v>6.7388160000000008</v>
      </c>
      <c r="S211" s="20">
        <f t="shared" si="42"/>
        <v>6.7388160000000008</v>
      </c>
      <c r="T211" s="20">
        <f t="shared" si="43"/>
        <v>6.7388160000000008</v>
      </c>
      <c r="U211" s="20">
        <f t="shared" si="44"/>
        <v>6.7388160000000008</v>
      </c>
      <c r="V211" s="20">
        <f t="shared" si="45"/>
        <v>2.8078400000000006</v>
      </c>
      <c r="W211" s="20">
        <f t="shared" si="46"/>
        <v>42.679168000000004</v>
      </c>
      <c r="AF211" s="6"/>
      <c r="AH211" s="6"/>
    </row>
    <row r="212" spans="1:34" s="5" customFormat="1" x14ac:dyDescent="0.25">
      <c r="A212" s="5" t="s">
        <v>568</v>
      </c>
      <c r="B212" s="5" t="s">
        <v>9</v>
      </c>
      <c r="C212" s="7"/>
      <c r="D212" s="7">
        <v>23659.75</v>
      </c>
      <c r="E212" s="7">
        <v>23659.75</v>
      </c>
      <c r="F212" s="7">
        <v>312480</v>
      </c>
      <c r="G212" s="5">
        <v>84</v>
      </c>
      <c r="H212" s="5">
        <v>73.028000000000006</v>
      </c>
      <c r="I212" s="8">
        <f t="shared" si="47"/>
        <v>24.905000000000001</v>
      </c>
      <c r="J212" s="5" t="s">
        <v>315</v>
      </c>
      <c r="K212" s="5" t="s">
        <v>316</v>
      </c>
      <c r="L212" s="5">
        <v>84751</v>
      </c>
      <c r="M212" s="6">
        <v>42016</v>
      </c>
      <c r="N212" s="20">
        <f t="shared" si="40"/>
        <v>0.57281499999999996</v>
      </c>
      <c r="O212" s="20">
        <v>0</v>
      </c>
      <c r="P212" s="20">
        <f>N212*11</f>
        <v>6.3009649999999997</v>
      </c>
      <c r="Q212" s="20">
        <f t="shared" si="39"/>
        <v>6.87378</v>
      </c>
      <c r="R212" s="20">
        <f t="shared" si="41"/>
        <v>6.87378</v>
      </c>
      <c r="S212" s="20">
        <f t="shared" si="42"/>
        <v>6.87378</v>
      </c>
      <c r="T212" s="20">
        <f t="shared" si="43"/>
        <v>6.87378</v>
      </c>
      <c r="U212" s="20">
        <f t="shared" si="44"/>
        <v>6.87378</v>
      </c>
      <c r="V212" s="20">
        <f t="shared" si="45"/>
        <v>2.8640749999999997</v>
      </c>
      <c r="W212" s="20">
        <f t="shared" si="46"/>
        <v>43.533940000000001</v>
      </c>
      <c r="AF212" s="6"/>
      <c r="AH212" s="6"/>
    </row>
    <row r="213" spans="1:34" s="5" customFormat="1" x14ac:dyDescent="0.25">
      <c r="A213" s="5" t="s">
        <v>429</v>
      </c>
      <c r="B213" s="5" t="s">
        <v>9</v>
      </c>
      <c r="C213" s="7"/>
      <c r="D213" s="7">
        <v>23207.55</v>
      </c>
      <c r="E213" s="7">
        <v>23207.55</v>
      </c>
      <c r="F213" s="7">
        <v>149500</v>
      </c>
      <c r="G213" s="5">
        <v>31.27</v>
      </c>
      <c r="H213" s="5">
        <v>26.547000000000001</v>
      </c>
      <c r="I213" s="8">
        <f t="shared" si="47"/>
        <v>24.428999999999998</v>
      </c>
      <c r="J213" s="5" t="s">
        <v>84</v>
      </c>
      <c r="K213" s="5" t="s">
        <v>85</v>
      </c>
      <c r="L213" s="5">
        <v>84057</v>
      </c>
      <c r="M213" s="6">
        <v>41912</v>
      </c>
      <c r="N213" s="20">
        <f t="shared" si="40"/>
        <v>0.56186700000000001</v>
      </c>
      <c r="O213" s="20">
        <f>N213*3</f>
        <v>1.6856010000000001</v>
      </c>
      <c r="P213" s="20">
        <f>N213*12</f>
        <v>6.7424040000000005</v>
      </c>
      <c r="Q213" s="20">
        <f t="shared" si="39"/>
        <v>6.7424040000000005</v>
      </c>
      <c r="R213" s="20">
        <f t="shared" si="41"/>
        <v>6.7424040000000005</v>
      </c>
      <c r="S213" s="20">
        <f t="shared" si="42"/>
        <v>6.7424040000000005</v>
      </c>
      <c r="T213" s="20">
        <f t="shared" si="43"/>
        <v>6.7424040000000005</v>
      </c>
      <c r="U213" s="20">
        <f t="shared" si="44"/>
        <v>6.7424040000000005</v>
      </c>
      <c r="V213" s="20">
        <f t="shared" si="45"/>
        <v>2.8093349999999999</v>
      </c>
      <c r="W213" s="20">
        <f t="shared" si="46"/>
        <v>44.949359999999999</v>
      </c>
      <c r="AF213" s="6"/>
      <c r="AH213" s="6"/>
    </row>
    <row r="214" spans="1:34" s="5" customFormat="1" x14ac:dyDescent="0.25">
      <c r="A214" s="5" t="s">
        <v>936</v>
      </c>
      <c r="B214" s="5" t="s">
        <v>9</v>
      </c>
      <c r="C214" s="7"/>
      <c r="D214" s="7">
        <v>6316.55</v>
      </c>
      <c r="E214" s="7">
        <v>6316.55</v>
      </c>
      <c r="F214" s="7">
        <v>24996.21</v>
      </c>
      <c r="G214" s="5">
        <v>8.82</v>
      </c>
      <c r="H214" s="5">
        <v>7.3380000000000001</v>
      </c>
      <c r="I214" s="5">
        <f>D214/0.95/1000</f>
        <v>6.6490000000000009</v>
      </c>
      <c r="J214" s="5" t="s">
        <v>938</v>
      </c>
      <c r="K214" s="5" t="s">
        <v>51</v>
      </c>
      <c r="L214" s="5">
        <v>84310</v>
      </c>
      <c r="M214" s="6">
        <v>42717</v>
      </c>
      <c r="N214" s="20">
        <f t="shared" si="40"/>
        <v>0.15292700000000001</v>
      </c>
      <c r="O214" s="20">
        <v>0</v>
      </c>
      <c r="P214" s="20">
        <v>0</v>
      </c>
      <c r="Q214" s="20">
        <v>0</v>
      </c>
      <c r="R214" s="20">
        <f t="shared" si="41"/>
        <v>1.835124</v>
      </c>
      <c r="S214" s="20">
        <f t="shared" si="42"/>
        <v>1.835124</v>
      </c>
      <c r="T214" s="20">
        <f t="shared" si="43"/>
        <v>1.835124</v>
      </c>
      <c r="U214" s="20">
        <f t="shared" si="44"/>
        <v>1.835124</v>
      </c>
      <c r="V214" s="20">
        <f t="shared" si="45"/>
        <v>0.76463500000000006</v>
      </c>
      <c r="W214" s="20">
        <f t="shared" si="46"/>
        <v>8.1051310000000001</v>
      </c>
    </row>
    <row r="215" spans="1:34" s="5" customFormat="1" x14ac:dyDescent="0.25">
      <c r="A215" s="5" t="s">
        <v>571</v>
      </c>
      <c r="B215" s="5" t="s">
        <v>9</v>
      </c>
      <c r="C215" s="7"/>
      <c r="D215" s="7">
        <v>11238.5</v>
      </c>
      <c r="E215" s="7">
        <v>11238.5</v>
      </c>
      <c r="F215" s="7">
        <v>43674</v>
      </c>
      <c r="G215" s="5">
        <v>14.28</v>
      </c>
      <c r="H215" s="5">
        <v>11.83</v>
      </c>
      <c r="I215" s="8">
        <f>(D215/0.95)/1000</f>
        <v>11.83</v>
      </c>
      <c r="J215" s="5" t="s">
        <v>175</v>
      </c>
      <c r="K215" s="5" t="s">
        <v>11</v>
      </c>
      <c r="L215" s="5">
        <v>84117</v>
      </c>
      <c r="M215" s="6">
        <v>41999</v>
      </c>
      <c r="N215" s="20">
        <f t="shared" si="40"/>
        <v>0.27209</v>
      </c>
      <c r="O215" s="20">
        <v>0</v>
      </c>
      <c r="P215" s="20">
        <f>N215*12</f>
        <v>3.2650800000000002</v>
      </c>
      <c r="Q215" s="20">
        <f>N215*12</f>
        <v>3.2650800000000002</v>
      </c>
      <c r="R215" s="20">
        <f t="shared" si="41"/>
        <v>3.2650800000000002</v>
      </c>
      <c r="S215" s="20">
        <f t="shared" si="42"/>
        <v>3.2650800000000002</v>
      </c>
      <c r="T215" s="20">
        <f t="shared" si="43"/>
        <v>3.2650800000000002</v>
      </c>
      <c r="U215" s="20">
        <f t="shared" si="44"/>
        <v>3.2650800000000002</v>
      </c>
      <c r="V215" s="20">
        <f t="shared" si="45"/>
        <v>1.3604499999999999</v>
      </c>
      <c r="W215" s="20">
        <f t="shared" si="46"/>
        <v>20.950930000000003</v>
      </c>
      <c r="AF215" s="6"/>
      <c r="AH215" s="6"/>
    </row>
    <row r="216" spans="1:34" s="5" customFormat="1" x14ac:dyDescent="0.25">
      <c r="A216" s="5" t="s">
        <v>570</v>
      </c>
      <c r="B216" s="5" t="s">
        <v>9</v>
      </c>
      <c r="C216" s="7"/>
      <c r="D216" s="7">
        <v>21461.45</v>
      </c>
      <c r="E216" s="7">
        <v>21461.45</v>
      </c>
      <c r="F216" s="7">
        <v>86625.56</v>
      </c>
      <c r="G216" s="5">
        <v>28.875</v>
      </c>
      <c r="H216" s="5">
        <v>22.591000000000001</v>
      </c>
      <c r="I216" s="8">
        <f>(D216/0.95)/1000</f>
        <v>22.591000000000005</v>
      </c>
      <c r="J216" s="5" t="s">
        <v>50</v>
      </c>
      <c r="K216" s="5" t="s">
        <v>51</v>
      </c>
      <c r="L216" s="5">
        <v>84401</v>
      </c>
      <c r="M216" s="6">
        <v>42115</v>
      </c>
      <c r="N216" s="20">
        <f t="shared" si="40"/>
        <v>0.51959300000000008</v>
      </c>
      <c r="O216" s="20">
        <v>0</v>
      </c>
      <c r="P216" s="20">
        <f>N216*8</f>
        <v>4.1567440000000007</v>
      </c>
      <c r="Q216" s="20">
        <f>N216*12</f>
        <v>6.2351160000000014</v>
      </c>
      <c r="R216" s="20">
        <f t="shared" si="41"/>
        <v>6.2351160000000014</v>
      </c>
      <c r="S216" s="20">
        <f t="shared" si="42"/>
        <v>6.2351160000000014</v>
      </c>
      <c r="T216" s="20">
        <f t="shared" si="43"/>
        <v>6.2351160000000014</v>
      </c>
      <c r="U216" s="20">
        <f t="shared" si="44"/>
        <v>6.2351160000000014</v>
      </c>
      <c r="V216" s="20">
        <f t="shared" si="45"/>
        <v>2.5979650000000003</v>
      </c>
      <c r="W216" s="20">
        <f t="shared" si="46"/>
        <v>37.930289000000009</v>
      </c>
      <c r="AF216" s="6"/>
      <c r="AH216" s="6"/>
    </row>
    <row r="217" spans="1:34" s="5" customFormat="1" x14ac:dyDescent="0.25">
      <c r="A217" s="5" t="s">
        <v>937</v>
      </c>
      <c r="B217" s="5" t="s">
        <v>9</v>
      </c>
      <c r="C217" s="7"/>
      <c r="D217" s="7">
        <v>23750</v>
      </c>
      <c r="E217" s="7">
        <v>23750</v>
      </c>
      <c r="F217" s="7">
        <v>170809</v>
      </c>
      <c r="G217" s="5">
        <v>40.299999999999997</v>
      </c>
      <c r="H217" s="5">
        <v>34.564999999999998</v>
      </c>
      <c r="I217" s="5">
        <v>25</v>
      </c>
      <c r="J217" s="5" t="s">
        <v>939</v>
      </c>
      <c r="K217" s="5" t="s">
        <v>940</v>
      </c>
      <c r="L217" s="5">
        <v>84511</v>
      </c>
      <c r="M217" s="6">
        <v>42537</v>
      </c>
      <c r="N217" s="20">
        <f t="shared" si="40"/>
        <v>0.57499999999999996</v>
      </c>
      <c r="O217" s="20">
        <v>0</v>
      </c>
      <c r="P217" s="20">
        <v>0</v>
      </c>
      <c r="Q217" s="20">
        <f>N217*6</f>
        <v>3.4499999999999997</v>
      </c>
      <c r="R217" s="20">
        <f t="shared" si="41"/>
        <v>6.8999999999999995</v>
      </c>
      <c r="S217" s="20">
        <f t="shared" si="42"/>
        <v>6.8999999999999995</v>
      </c>
      <c r="T217" s="20">
        <f t="shared" si="43"/>
        <v>6.8999999999999995</v>
      </c>
      <c r="U217" s="20">
        <f t="shared" si="44"/>
        <v>6.8999999999999995</v>
      </c>
      <c r="V217" s="20">
        <f t="shared" si="45"/>
        <v>2.875</v>
      </c>
      <c r="W217" s="20">
        <f t="shared" si="46"/>
        <v>33.924999999999997</v>
      </c>
    </row>
    <row r="218" spans="1:34" s="5" customFormat="1" x14ac:dyDescent="0.25">
      <c r="A218" s="5" t="s">
        <v>569</v>
      </c>
      <c r="B218" s="5" t="s">
        <v>9</v>
      </c>
      <c r="C218" s="7"/>
      <c r="D218" s="7">
        <v>23659.75</v>
      </c>
      <c r="E218" s="7">
        <v>23659.75</v>
      </c>
      <c r="F218" s="7">
        <v>312241</v>
      </c>
      <c r="G218" s="5">
        <v>42</v>
      </c>
      <c r="H218" s="5">
        <v>36.514000000000003</v>
      </c>
      <c r="I218" s="8">
        <f t="shared" ref="I218:I231" si="48">(D218/0.95)/1000</f>
        <v>24.905000000000001</v>
      </c>
      <c r="J218" s="5" t="s">
        <v>315</v>
      </c>
      <c r="K218" s="5" t="s">
        <v>316</v>
      </c>
      <c r="L218" s="5">
        <v>84751</v>
      </c>
      <c r="M218" s="6">
        <v>42102</v>
      </c>
      <c r="N218" s="20">
        <f t="shared" si="40"/>
        <v>0.57281499999999996</v>
      </c>
      <c r="O218" s="20">
        <v>0</v>
      </c>
      <c r="P218" s="20">
        <f>N218*8</f>
        <v>4.5825199999999997</v>
      </c>
      <c r="Q218" s="20">
        <f t="shared" ref="Q218:Q228" si="49">N218*12</f>
        <v>6.87378</v>
      </c>
      <c r="R218" s="20">
        <f t="shared" si="41"/>
        <v>6.87378</v>
      </c>
      <c r="S218" s="20">
        <f t="shared" si="42"/>
        <v>6.87378</v>
      </c>
      <c r="T218" s="20">
        <f t="shared" si="43"/>
        <v>6.87378</v>
      </c>
      <c r="U218" s="20">
        <f t="shared" si="44"/>
        <v>6.87378</v>
      </c>
      <c r="V218" s="20">
        <f t="shared" si="45"/>
        <v>2.8640749999999997</v>
      </c>
      <c r="W218" s="20">
        <f t="shared" si="46"/>
        <v>41.815494999999999</v>
      </c>
      <c r="AF218" s="6"/>
      <c r="AH218" s="6"/>
    </row>
    <row r="219" spans="1:34" s="5" customFormat="1" x14ac:dyDescent="0.25">
      <c r="A219" s="5" t="s">
        <v>611</v>
      </c>
      <c r="B219" s="5" t="s">
        <v>9</v>
      </c>
      <c r="C219" s="7"/>
      <c r="D219" s="7">
        <v>23750</v>
      </c>
      <c r="E219" s="7">
        <v>23750</v>
      </c>
      <c r="F219" s="7">
        <v>64000</v>
      </c>
      <c r="G219" s="5">
        <v>69</v>
      </c>
      <c r="H219" s="5">
        <v>50.613</v>
      </c>
      <c r="I219" s="8">
        <f t="shared" si="48"/>
        <v>25</v>
      </c>
      <c r="J219" s="5" t="s">
        <v>264</v>
      </c>
      <c r="K219" s="5" t="s">
        <v>85</v>
      </c>
      <c r="L219" s="5">
        <v>84042</v>
      </c>
      <c r="M219" s="6">
        <v>42235</v>
      </c>
      <c r="N219" s="20">
        <f t="shared" si="40"/>
        <v>0.57499999999999996</v>
      </c>
      <c r="O219" s="20">
        <v>0</v>
      </c>
      <c r="P219" s="20">
        <f>N219*4</f>
        <v>2.2999999999999998</v>
      </c>
      <c r="Q219" s="20">
        <f t="shared" si="49"/>
        <v>6.8999999999999995</v>
      </c>
      <c r="R219" s="20">
        <f t="shared" si="41"/>
        <v>6.8999999999999995</v>
      </c>
      <c r="S219" s="20">
        <f t="shared" si="42"/>
        <v>6.8999999999999995</v>
      </c>
      <c r="T219" s="20">
        <f t="shared" si="43"/>
        <v>6.8999999999999995</v>
      </c>
      <c r="U219" s="20">
        <f t="shared" si="44"/>
        <v>6.8999999999999995</v>
      </c>
      <c r="V219" s="20">
        <f t="shared" si="45"/>
        <v>2.875</v>
      </c>
      <c r="W219" s="20">
        <f t="shared" si="46"/>
        <v>39.674999999999997</v>
      </c>
      <c r="AF219" s="6"/>
      <c r="AH219" s="6"/>
    </row>
    <row r="220" spans="1:34" s="5" customFormat="1" x14ac:dyDescent="0.25">
      <c r="A220" s="5" t="s">
        <v>427</v>
      </c>
      <c r="B220" s="5" t="s">
        <v>9</v>
      </c>
      <c r="C220" s="7"/>
      <c r="D220" s="7">
        <v>23081.200000000001</v>
      </c>
      <c r="E220" s="7">
        <v>23081.200000000001</v>
      </c>
      <c r="F220" s="7">
        <v>189950</v>
      </c>
      <c r="G220" s="5">
        <v>30.74</v>
      </c>
      <c r="H220" s="5">
        <v>24.295999999999999</v>
      </c>
      <c r="I220" s="8">
        <f t="shared" si="48"/>
        <v>24.296000000000003</v>
      </c>
      <c r="J220" s="5" t="s">
        <v>84</v>
      </c>
      <c r="K220" s="5" t="s">
        <v>85</v>
      </c>
      <c r="L220" s="5">
        <v>84057</v>
      </c>
      <c r="M220" s="6">
        <v>41912</v>
      </c>
      <c r="N220" s="20">
        <f t="shared" si="40"/>
        <v>0.55880800000000008</v>
      </c>
      <c r="O220" s="20">
        <f>N220*3</f>
        <v>1.6764240000000004</v>
      </c>
      <c r="P220" s="20">
        <f>N220*12</f>
        <v>6.7056960000000014</v>
      </c>
      <c r="Q220" s="20">
        <f t="shared" si="49"/>
        <v>6.7056960000000014</v>
      </c>
      <c r="R220" s="20">
        <f t="shared" si="41"/>
        <v>6.7056960000000014</v>
      </c>
      <c r="S220" s="20">
        <f t="shared" si="42"/>
        <v>6.7056960000000014</v>
      </c>
      <c r="T220" s="20">
        <f t="shared" si="43"/>
        <v>6.7056960000000014</v>
      </c>
      <c r="U220" s="20">
        <f t="shared" si="44"/>
        <v>6.7056960000000014</v>
      </c>
      <c r="V220" s="20">
        <f t="shared" si="45"/>
        <v>2.7940400000000003</v>
      </c>
      <c r="W220" s="20">
        <f t="shared" si="46"/>
        <v>44.704640000000019</v>
      </c>
      <c r="AF220" s="6"/>
      <c r="AH220" s="6"/>
    </row>
    <row r="221" spans="1:34" s="5" customFormat="1" x14ac:dyDescent="0.25">
      <c r="A221" s="5" t="s">
        <v>573</v>
      </c>
      <c r="B221" s="5" t="s">
        <v>9</v>
      </c>
      <c r="C221" s="7"/>
      <c r="D221" s="7">
        <v>10495.6</v>
      </c>
      <c r="E221" s="7">
        <v>10495.6</v>
      </c>
      <c r="F221" s="7">
        <v>79800</v>
      </c>
      <c r="G221" s="5">
        <v>14.04</v>
      </c>
      <c r="H221" s="5">
        <v>11.048</v>
      </c>
      <c r="I221" s="8">
        <f t="shared" si="48"/>
        <v>11.048</v>
      </c>
      <c r="J221" s="5" t="s">
        <v>50</v>
      </c>
      <c r="K221" s="5" t="s">
        <v>51</v>
      </c>
      <c r="L221" s="5">
        <v>84401</v>
      </c>
      <c r="M221" s="6">
        <v>41989</v>
      </c>
      <c r="N221" s="20">
        <f t="shared" si="40"/>
        <v>0.254104</v>
      </c>
      <c r="O221" s="20">
        <v>0</v>
      </c>
      <c r="P221" s="20">
        <f>N221*12</f>
        <v>3.049248</v>
      </c>
      <c r="Q221" s="20">
        <f t="shared" si="49"/>
        <v>3.049248</v>
      </c>
      <c r="R221" s="20">
        <f t="shared" si="41"/>
        <v>3.049248</v>
      </c>
      <c r="S221" s="20">
        <f t="shared" si="42"/>
        <v>3.049248</v>
      </c>
      <c r="T221" s="20">
        <f t="shared" si="43"/>
        <v>3.049248</v>
      </c>
      <c r="U221" s="20">
        <f t="shared" si="44"/>
        <v>3.049248</v>
      </c>
      <c r="V221" s="20">
        <f t="shared" si="45"/>
        <v>1.2705199999999999</v>
      </c>
      <c r="W221" s="20">
        <f t="shared" si="46"/>
        <v>19.566008</v>
      </c>
      <c r="AF221" s="6"/>
      <c r="AH221" s="6"/>
    </row>
    <row r="222" spans="1:34" s="5" customFormat="1" x14ac:dyDescent="0.25">
      <c r="A222" s="5" t="s">
        <v>572</v>
      </c>
      <c r="B222" s="5" t="s">
        <v>9</v>
      </c>
      <c r="C222" s="7"/>
      <c r="D222" s="7">
        <v>23435.55</v>
      </c>
      <c r="E222" s="7">
        <v>23435.55</v>
      </c>
      <c r="F222" s="7">
        <v>134000</v>
      </c>
      <c r="G222" s="5">
        <v>30.24</v>
      </c>
      <c r="H222" s="5">
        <v>24.669</v>
      </c>
      <c r="I222" s="8">
        <f t="shared" si="48"/>
        <v>24.669</v>
      </c>
      <c r="J222" s="5" t="s">
        <v>35</v>
      </c>
      <c r="K222" s="5" t="s">
        <v>11</v>
      </c>
      <c r="L222" s="5">
        <v>84070</v>
      </c>
      <c r="M222" s="6">
        <v>42347</v>
      </c>
      <c r="N222" s="20">
        <f t="shared" si="40"/>
        <v>0.56738699999999997</v>
      </c>
      <c r="O222" s="20">
        <v>0</v>
      </c>
      <c r="P222" s="20">
        <v>0</v>
      </c>
      <c r="Q222" s="20">
        <f t="shared" si="49"/>
        <v>6.8086439999999993</v>
      </c>
      <c r="R222" s="20">
        <f t="shared" si="41"/>
        <v>6.8086439999999993</v>
      </c>
      <c r="S222" s="20">
        <f t="shared" si="42"/>
        <v>6.8086439999999993</v>
      </c>
      <c r="T222" s="20">
        <f t="shared" si="43"/>
        <v>6.8086439999999993</v>
      </c>
      <c r="U222" s="20">
        <f t="shared" si="44"/>
        <v>6.8086439999999993</v>
      </c>
      <c r="V222" s="20">
        <f t="shared" si="45"/>
        <v>2.836935</v>
      </c>
      <c r="W222" s="20">
        <f t="shared" si="46"/>
        <v>36.880154999999995</v>
      </c>
      <c r="AF222" s="6"/>
      <c r="AH222" s="6"/>
    </row>
    <row r="223" spans="1:34" s="5" customFormat="1" x14ac:dyDescent="0.25">
      <c r="A223" s="5" t="s">
        <v>576</v>
      </c>
      <c r="B223" s="5" t="s">
        <v>9</v>
      </c>
      <c r="C223" s="7"/>
      <c r="D223" s="7">
        <v>21623.9</v>
      </c>
      <c r="E223" s="7">
        <v>21623.9</v>
      </c>
      <c r="F223" s="7">
        <v>159900</v>
      </c>
      <c r="G223" s="5">
        <v>28.62</v>
      </c>
      <c r="H223" s="5">
        <v>22.762</v>
      </c>
      <c r="I223" s="8">
        <f t="shared" si="48"/>
        <v>22.762000000000004</v>
      </c>
      <c r="J223" s="5" t="s">
        <v>13</v>
      </c>
      <c r="K223" s="5" t="s">
        <v>11</v>
      </c>
      <c r="L223" s="5">
        <v>84109</v>
      </c>
      <c r="M223" s="6">
        <v>42013</v>
      </c>
      <c r="N223" s="20">
        <f t="shared" si="40"/>
        <v>0.52352600000000005</v>
      </c>
      <c r="O223" s="20">
        <v>0</v>
      </c>
      <c r="P223" s="20">
        <f>N223*11</f>
        <v>5.7587860000000006</v>
      </c>
      <c r="Q223" s="20">
        <f t="shared" si="49"/>
        <v>6.282312000000001</v>
      </c>
      <c r="R223" s="20">
        <f t="shared" si="41"/>
        <v>6.282312000000001</v>
      </c>
      <c r="S223" s="20">
        <f t="shared" si="42"/>
        <v>6.282312000000001</v>
      </c>
      <c r="T223" s="20">
        <f t="shared" si="43"/>
        <v>6.282312000000001</v>
      </c>
      <c r="U223" s="20">
        <f t="shared" si="44"/>
        <v>6.282312000000001</v>
      </c>
      <c r="V223" s="20">
        <f t="shared" si="45"/>
        <v>2.6176300000000001</v>
      </c>
      <c r="W223" s="20">
        <f t="shared" si="46"/>
        <v>39.787976000000008</v>
      </c>
      <c r="AF223" s="6"/>
      <c r="AH223" s="6"/>
    </row>
    <row r="224" spans="1:34" s="5" customFormat="1" x14ac:dyDescent="0.25">
      <c r="A224" s="5" t="s">
        <v>428</v>
      </c>
      <c r="B224" s="5" t="s">
        <v>9</v>
      </c>
      <c r="C224" s="7"/>
      <c r="D224" s="7">
        <v>11314.5</v>
      </c>
      <c r="E224" s="7">
        <v>11314.5</v>
      </c>
      <c r="F224" s="7">
        <v>48805.61</v>
      </c>
      <c r="G224" s="5">
        <v>13.77</v>
      </c>
      <c r="H224" s="5">
        <v>11.91</v>
      </c>
      <c r="I224" s="8">
        <f t="shared" si="48"/>
        <v>11.91</v>
      </c>
      <c r="J224" s="5" t="s">
        <v>105</v>
      </c>
      <c r="K224" s="5" t="s">
        <v>51</v>
      </c>
      <c r="L224" s="5">
        <v>84317</v>
      </c>
      <c r="M224" s="6">
        <v>41885</v>
      </c>
      <c r="N224" s="20">
        <f t="shared" si="40"/>
        <v>0.27393000000000001</v>
      </c>
      <c r="O224" s="20">
        <f>N224*3</f>
        <v>0.82179000000000002</v>
      </c>
      <c r="P224" s="20">
        <f>N224*12</f>
        <v>3.2871600000000001</v>
      </c>
      <c r="Q224" s="20">
        <f t="shared" si="49"/>
        <v>3.2871600000000001</v>
      </c>
      <c r="R224" s="20">
        <f t="shared" si="41"/>
        <v>3.2871600000000001</v>
      </c>
      <c r="S224" s="20">
        <f t="shared" si="42"/>
        <v>3.2871600000000001</v>
      </c>
      <c r="T224" s="20">
        <f t="shared" si="43"/>
        <v>3.2871600000000001</v>
      </c>
      <c r="U224" s="20">
        <f t="shared" si="44"/>
        <v>3.2871600000000001</v>
      </c>
      <c r="V224" s="20">
        <f t="shared" si="45"/>
        <v>1.36965</v>
      </c>
      <c r="W224" s="20">
        <f t="shared" si="46"/>
        <v>21.914400000000001</v>
      </c>
      <c r="AF224" s="6"/>
      <c r="AH224" s="6"/>
    </row>
    <row r="225" spans="1:39" s="5" customFormat="1" x14ac:dyDescent="0.25">
      <c r="A225" s="5" t="s">
        <v>574</v>
      </c>
      <c r="B225" s="5" t="s">
        <v>9</v>
      </c>
      <c r="C225" s="7"/>
      <c r="D225" s="7">
        <v>23142</v>
      </c>
      <c r="E225" s="7">
        <v>23142</v>
      </c>
      <c r="F225" s="7">
        <v>80000</v>
      </c>
      <c r="G225" s="5">
        <v>28.8</v>
      </c>
      <c r="H225" s="5">
        <v>24.45</v>
      </c>
      <c r="I225" s="8">
        <f t="shared" si="48"/>
        <v>24.36</v>
      </c>
      <c r="J225" s="5" t="s">
        <v>575</v>
      </c>
      <c r="K225" s="5" t="s">
        <v>72</v>
      </c>
      <c r="L225" s="5">
        <v>84725</v>
      </c>
      <c r="M225" s="6">
        <v>42012</v>
      </c>
      <c r="N225" s="20">
        <f t="shared" si="40"/>
        <v>0.56028</v>
      </c>
      <c r="O225" s="20">
        <v>0</v>
      </c>
      <c r="P225" s="20">
        <f>N225*11</f>
        <v>6.1630799999999999</v>
      </c>
      <c r="Q225" s="20">
        <f t="shared" si="49"/>
        <v>6.7233599999999996</v>
      </c>
      <c r="R225" s="20">
        <f t="shared" si="41"/>
        <v>6.7233599999999996</v>
      </c>
      <c r="S225" s="20">
        <f t="shared" si="42"/>
        <v>6.7233599999999996</v>
      </c>
      <c r="T225" s="20">
        <f t="shared" si="43"/>
        <v>6.7233599999999996</v>
      </c>
      <c r="U225" s="20">
        <f t="shared" si="44"/>
        <v>6.7233599999999996</v>
      </c>
      <c r="V225" s="20">
        <f t="shared" si="45"/>
        <v>2.8014000000000001</v>
      </c>
      <c r="W225" s="20">
        <f t="shared" si="46"/>
        <v>42.58128</v>
      </c>
      <c r="AF225" s="6"/>
      <c r="AH225" s="6"/>
    </row>
    <row r="226" spans="1:39" s="5" customFormat="1" x14ac:dyDescent="0.25">
      <c r="A226" s="5" t="s">
        <v>430</v>
      </c>
      <c r="B226" s="5" t="s">
        <v>9</v>
      </c>
      <c r="C226" s="7"/>
      <c r="D226" s="7">
        <v>21969.7</v>
      </c>
      <c r="E226" s="7">
        <v>21969.7</v>
      </c>
      <c r="F226" s="7">
        <v>134000</v>
      </c>
      <c r="G226" s="5">
        <v>28.08</v>
      </c>
      <c r="H226" s="5">
        <v>23.126000000000001</v>
      </c>
      <c r="I226" s="8">
        <f t="shared" si="48"/>
        <v>23.126000000000005</v>
      </c>
      <c r="J226" s="5" t="s">
        <v>10</v>
      </c>
      <c r="K226" s="5" t="s">
        <v>11</v>
      </c>
      <c r="L226" s="5">
        <v>84119</v>
      </c>
      <c r="M226" s="6">
        <v>41887</v>
      </c>
      <c r="N226" s="20">
        <f t="shared" si="40"/>
        <v>0.53189800000000009</v>
      </c>
      <c r="O226" s="20">
        <f>N226*3</f>
        <v>1.5956940000000004</v>
      </c>
      <c r="P226" s="20">
        <f>N226*12</f>
        <v>6.3827760000000016</v>
      </c>
      <c r="Q226" s="20">
        <f t="shared" si="49"/>
        <v>6.3827760000000016</v>
      </c>
      <c r="R226" s="20">
        <f t="shared" si="41"/>
        <v>6.3827760000000016</v>
      </c>
      <c r="S226" s="20">
        <f t="shared" si="42"/>
        <v>6.3827760000000016</v>
      </c>
      <c r="T226" s="20">
        <f t="shared" si="43"/>
        <v>6.3827760000000016</v>
      </c>
      <c r="U226" s="20">
        <f t="shared" si="44"/>
        <v>6.3827760000000016</v>
      </c>
      <c r="V226" s="20">
        <f t="shared" si="45"/>
        <v>2.6594900000000004</v>
      </c>
      <c r="W226" s="20">
        <f t="shared" si="46"/>
        <v>42.551840000000006</v>
      </c>
      <c r="AF226" s="6"/>
      <c r="AH226" s="6"/>
      <c r="AJ226" s="6"/>
    </row>
    <row r="227" spans="1:39" s="5" customFormat="1" x14ac:dyDescent="0.25">
      <c r="A227" s="5" t="s">
        <v>613</v>
      </c>
      <c r="B227" s="5" t="s">
        <v>9</v>
      </c>
      <c r="C227" s="7"/>
      <c r="D227" s="7">
        <v>23174.3</v>
      </c>
      <c r="E227" s="7">
        <v>23174.3</v>
      </c>
      <c r="F227" s="7">
        <v>149625</v>
      </c>
      <c r="G227" s="5">
        <v>29.76</v>
      </c>
      <c r="H227" s="5">
        <v>24.393999999999998</v>
      </c>
      <c r="I227" s="8">
        <f t="shared" si="48"/>
        <v>24.393999999999998</v>
      </c>
      <c r="J227" s="5" t="s">
        <v>614</v>
      </c>
      <c r="K227" s="5" t="s">
        <v>51</v>
      </c>
      <c r="L227" s="5">
        <v>84405</v>
      </c>
      <c r="M227" s="6">
        <v>42192</v>
      </c>
      <c r="N227" s="20">
        <f t="shared" si="40"/>
        <v>0.56106199999999995</v>
      </c>
      <c r="O227" s="20">
        <v>0</v>
      </c>
      <c r="P227" s="20">
        <f>N227*5</f>
        <v>2.8053099999999995</v>
      </c>
      <c r="Q227" s="20">
        <f t="shared" si="49"/>
        <v>6.7327439999999994</v>
      </c>
      <c r="R227" s="20">
        <f t="shared" si="41"/>
        <v>6.7327439999999994</v>
      </c>
      <c r="S227" s="20">
        <f t="shared" si="42"/>
        <v>6.7327439999999994</v>
      </c>
      <c r="T227" s="20">
        <f t="shared" si="43"/>
        <v>6.7327439999999994</v>
      </c>
      <c r="U227" s="20">
        <f t="shared" si="44"/>
        <v>6.7327439999999994</v>
      </c>
      <c r="V227" s="20">
        <f t="shared" si="45"/>
        <v>2.8053099999999995</v>
      </c>
      <c r="W227" s="20">
        <f t="shared" si="46"/>
        <v>39.274339999999995</v>
      </c>
      <c r="AF227" s="6"/>
      <c r="AH227" s="6"/>
    </row>
    <row r="228" spans="1:39" s="5" customFormat="1" x14ac:dyDescent="0.25">
      <c r="A228" s="5" t="s">
        <v>615</v>
      </c>
      <c r="B228" s="5" t="s">
        <v>9</v>
      </c>
      <c r="C228" s="7"/>
      <c r="D228" s="7">
        <v>21978.25</v>
      </c>
      <c r="E228" s="7">
        <v>21978.25</v>
      </c>
      <c r="F228" s="7">
        <v>101920</v>
      </c>
      <c r="G228" s="5">
        <v>26.88</v>
      </c>
      <c r="H228" s="5">
        <v>23.135000000000002</v>
      </c>
      <c r="I228" s="8">
        <f t="shared" si="48"/>
        <v>23.135000000000002</v>
      </c>
      <c r="J228" s="5" t="s">
        <v>13</v>
      </c>
      <c r="K228" s="5" t="s">
        <v>11</v>
      </c>
      <c r="L228" s="5">
        <v>84104</v>
      </c>
      <c r="M228" s="6">
        <v>42257</v>
      </c>
      <c r="N228" s="20">
        <f t="shared" si="40"/>
        <v>0.53210500000000005</v>
      </c>
      <c r="O228" s="20">
        <v>0</v>
      </c>
      <c r="P228" s="20">
        <f>N228*3</f>
        <v>1.5963150000000002</v>
      </c>
      <c r="Q228" s="20">
        <f t="shared" si="49"/>
        <v>6.3852600000000006</v>
      </c>
      <c r="R228" s="20">
        <f t="shared" si="41"/>
        <v>6.3852600000000006</v>
      </c>
      <c r="S228" s="20">
        <f t="shared" si="42"/>
        <v>6.3852600000000006</v>
      </c>
      <c r="T228" s="20">
        <f t="shared" si="43"/>
        <v>6.3852600000000006</v>
      </c>
      <c r="U228" s="20">
        <f t="shared" si="44"/>
        <v>6.3852600000000006</v>
      </c>
      <c r="V228" s="20">
        <f t="shared" si="45"/>
        <v>2.6605250000000003</v>
      </c>
      <c r="W228" s="20">
        <f t="shared" si="46"/>
        <v>36.183140000000009</v>
      </c>
      <c r="AF228" s="6"/>
      <c r="AH228" s="6"/>
      <c r="AJ228" s="6"/>
    </row>
    <row r="229" spans="1:39" x14ac:dyDescent="0.25">
      <c r="A229" t="s">
        <v>612</v>
      </c>
      <c r="B229" t="s">
        <v>9</v>
      </c>
      <c r="D229" s="7">
        <v>23750</v>
      </c>
      <c r="E229" s="7">
        <v>23750</v>
      </c>
      <c r="F229" s="7">
        <v>650000</v>
      </c>
      <c r="G229">
        <v>280.8</v>
      </c>
      <c r="H229" s="5">
        <v>209.73500000000001</v>
      </c>
      <c r="I229" s="8">
        <f t="shared" si="48"/>
        <v>25</v>
      </c>
      <c r="J229" t="s">
        <v>28</v>
      </c>
      <c r="K229" t="s">
        <v>11</v>
      </c>
      <c r="L229">
        <v>84081</v>
      </c>
      <c r="M229" s="6">
        <v>42493</v>
      </c>
      <c r="N229" s="20">
        <f t="shared" si="40"/>
        <v>0.57499999999999996</v>
      </c>
      <c r="O229" s="20">
        <v>0</v>
      </c>
      <c r="P229" s="20">
        <v>0</v>
      </c>
      <c r="Q229" s="20">
        <f>N229*7</f>
        <v>4.0249999999999995</v>
      </c>
      <c r="R229" s="20">
        <f t="shared" si="41"/>
        <v>6.8999999999999995</v>
      </c>
      <c r="S229" s="20">
        <f t="shared" si="42"/>
        <v>6.8999999999999995</v>
      </c>
      <c r="T229" s="20">
        <f t="shared" si="43"/>
        <v>6.8999999999999995</v>
      </c>
      <c r="U229" s="20">
        <f t="shared" si="44"/>
        <v>6.8999999999999995</v>
      </c>
      <c r="V229" s="20">
        <f t="shared" si="45"/>
        <v>2.875</v>
      </c>
      <c r="W229" s="20">
        <f t="shared" si="46"/>
        <v>34.5</v>
      </c>
      <c r="AF229" s="6"/>
      <c r="AH229" s="6"/>
      <c r="AJ229" s="6"/>
    </row>
    <row r="230" spans="1:39" x14ac:dyDescent="0.25">
      <c r="A230" t="s">
        <v>577</v>
      </c>
      <c r="B230" t="s">
        <v>9</v>
      </c>
      <c r="D230" s="7">
        <v>23142</v>
      </c>
      <c r="E230" s="7">
        <v>23142</v>
      </c>
      <c r="F230" s="7">
        <v>80000</v>
      </c>
      <c r="G230" s="5">
        <v>28.8</v>
      </c>
      <c r="H230" s="5">
        <v>24.45</v>
      </c>
      <c r="I230" s="8">
        <f t="shared" si="48"/>
        <v>24.36</v>
      </c>
      <c r="J230" t="s">
        <v>575</v>
      </c>
      <c r="K230" t="s">
        <v>72</v>
      </c>
      <c r="L230">
        <v>84725</v>
      </c>
      <c r="M230" s="6">
        <v>42012</v>
      </c>
      <c r="N230" s="20">
        <f t="shared" si="40"/>
        <v>0.56028</v>
      </c>
      <c r="O230" s="20">
        <v>0</v>
      </c>
      <c r="P230" s="20">
        <f>N230*11</f>
        <v>6.1630799999999999</v>
      </c>
      <c r="Q230" s="20">
        <f>N230*12</f>
        <v>6.7233599999999996</v>
      </c>
      <c r="R230" s="20">
        <f t="shared" si="41"/>
        <v>6.7233599999999996</v>
      </c>
      <c r="S230" s="20">
        <f t="shared" si="42"/>
        <v>6.7233599999999996</v>
      </c>
      <c r="T230" s="20">
        <f t="shared" si="43"/>
        <v>6.7233599999999996</v>
      </c>
      <c r="U230" s="20">
        <f t="shared" si="44"/>
        <v>6.7233599999999996</v>
      </c>
      <c r="V230" s="20">
        <f t="shared" si="45"/>
        <v>2.8014000000000001</v>
      </c>
      <c r="W230" s="20">
        <f t="shared" si="46"/>
        <v>42.58128</v>
      </c>
      <c r="AF230" s="6"/>
      <c r="AH230" s="6"/>
    </row>
    <row r="231" spans="1:39" x14ac:dyDescent="0.25">
      <c r="A231" t="s">
        <v>616</v>
      </c>
      <c r="B231" t="s">
        <v>9</v>
      </c>
      <c r="D231" s="7">
        <v>22116</v>
      </c>
      <c r="E231" s="7">
        <v>22116</v>
      </c>
      <c r="F231" s="7">
        <v>149625</v>
      </c>
      <c r="G231" s="5">
        <v>29.14</v>
      </c>
      <c r="H231" s="5">
        <v>23.28</v>
      </c>
      <c r="I231" s="8">
        <f t="shared" si="48"/>
        <v>23.28</v>
      </c>
      <c r="J231" t="s">
        <v>614</v>
      </c>
      <c r="K231" t="s">
        <v>51</v>
      </c>
      <c r="L231">
        <v>84405</v>
      </c>
      <c r="M231" s="6">
        <v>42193</v>
      </c>
      <c r="N231" s="20">
        <f t="shared" si="40"/>
        <v>0.53544000000000003</v>
      </c>
      <c r="O231" s="20">
        <v>0</v>
      </c>
      <c r="P231" s="20">
        <f>N231*5</f>
        <v>2.6772</v>
      </c>
      <c r="Q231" s="20">
        <f>N231*12</f>
        <v>6.4252800000000008</v>
      </c>
      <c r="R231" s="20">
        <f t="shared" si="41"/>
        <v>6.4252800000000008</v>
      </c>
      <c r="S231" s="20">
        <f t="shared" si="42"/>
        <v>6.4252800000000008</v>
      </c>
      <c r="T231" s="20">
        <f t="shared" si="43"/>
        <v>6.4252800000000008</v>
      </c>
      <c r="U231" s="20">
        <f t="shared" si="44"/>
        <v>6.4252800000000008</v>
      </c>
      <c r="V231" s="20">
        <f t="shared" si="45"/>
        <v>2.6772</v>
      </c>
      <c r="W231" s="21">
        <f t="shared" si="46"/>
        <v>37.480800000000002</v>
      </c>
      <c r="AF231" s="6"/>
      <c r="AH231" s="6"/>
      <c r="AL231" s="6"/>
      <c r="AM231" s="6"/>
    </row>
    <row r="232" spans="1:39" s="5" customFormat="1" x14ac:dyDescent="0.25">
      <c r="A232" s="5" t="s">
        <v>578</v>
      </c>
      <c r="B232" s="5" t="s">
        <v>41</v>
      </c>
      <c r="C232" s="7">
        <v>9856.77</v>
      </c>
      <c r="D232" s="7"/>
      <c r="E232" s="7">
        <v>49283.85</v>
      </c>
      <c r="F232" s="7">
        <v>270000</v>
      </c>
      <c r="G232" s="5">
        <v>77</v>
      </c>
      <c r="H232" s="5">
        <v>58.682000000000002</v>
      </c>
      <c r="I232" s="9">
        <f t="shared" ref="I232:I242" si="50">((((E232/5)/0.223958868)/0.75)/1000)</f>
        <v>58.682025486930044</v>
      </c>
      <c r="J232" s="5" t="s">
        <v>171</v>
      </c>
      <c r="K232" s="5" t="s">
        <v>66</v>
      </c>
      <c r="L232" s="5">
        <v>84041</v>
      </c>
      <c r="M232" s="6">
        <v>42044</v>
      </c>
      <c r="N232" s="20">
        <f t="shared" si="40"/>
        <v>1.349686586199391</v>
      </c>
      <c r="O232" s="20">
        <v>0</v>
      </c>
      <c r="P232" s="20">
        <f>N232*10</f>
        <v>13.496865861993911</v>
      </c>
      <c r="Q232" s="20">
        <f>N232*12</f>
        <v>16.19623903439269</v>
      </c>
      <c r="R232" s="20">
        <f t="shared" si="41"/>
        <v>16.19623903439269</v>
      </c>
      <c r="S232" s="20">
        <f t="shared" si="42"/>
        <v>16.19623903439269</v>
      </c>
      <c r="T232" s="20">
        <f t="shared" si="43"/>
        <v>16.19623903439269</v>
      </c>
      <c r="U232" s="20">
        <f t="shared" si="44"/>
        <v>16.19623903439269</v>
      </c>
      <c r="V232" s="20">
        <f t="shared" si="45"/>
        <v>6.7484329309969553</v>
      </c>
      <c r="W232" s="20">
        <f t="shared" si="46"/>
        <v>101.22649396495432</v>
      </c>
    </row>
    <row r="233" spans="1:39" s="5" customFormat="1" x14ac:dyDescent="0.25">
      <c r="A233" s="5" t="s">
        <v>328</v>
      </c>
      <c r="B233" s="5" t="s">
        <v>41</v>
      </c>
      <c r="C233" s="7">
        <v>8418.11</v>
      </c>
      <c r="D233" s="7"/>
      <c r="E233" s="7">
        <v>42090.55</v>
      </c>
      <c r="F233" s="7">
        <v>210195</v>
      </c>
      <c r="G233" s="5">
        <v>64.8</v>
      </c>
      <c r="H233" s="5">
        <v>50.116999999999997</v>
      </c>
      <c r="I233" s="9">
        <f t="shared" si="50"/>
        <v>50.117000353237493</v>
      </c>
      <c r="J233" s="5" t="s">
        <v>264</v>
      </c>
      <c r="K233" s="5" t="s">
        <v>85</v>
      </c>
      <c r="L233" s="5">
        <v>84042</v>
      </c>
      <c r="M233" s="6">
        <v>41900</v>
      </c>
      <c r="N233" s="20">
        <f t="shared" si="40"/>
        <v>1.1526910081244623</v>
      </c>
      <c r="O233" s="20">
        <f>N233*3</f>
        <v>3.458073024373387</v>
      </c>
      <c r="P233" s="20">
        <f>N233*12</f>
        <v>13.832292097493548</v>
      </c>
      <c r="Q233" s="20">
        <f>N233*12</f>
        <v>13.832292097493548</v>
      </c>
      <c r="R233" s="20">
        <f t="shared" si="41"/>
        <v>13.832292097493548</v>
      </c>
      <c r="S233" s="20">
        <f t="shared" si="42"/>
        <v>13.832292097493548</v>
      </c>
      <c r="T233" s="20">
        <f t="shared" si="43"/>
        <v>13.832292097493548</v>
      </c>
      <c r="U233" s="20">
        <f t="shared" si="44"/>
        <v>13.832292097493548</v>
      </c>
      <c r="V233" s="20">
        <f t="shared" si="45"/>
        <v>5.7634550406223113</v>
      </c>
      <c r="W233" s="20">
        <f t="shared" si="46"/>
        <v>92.215280649956981</v>
      </c>
      <c r="AF233" s="6"/>
      <c r="AH233" s="6"/>
    </row>
    <row r="234" spans="1:39" s="5" customFormat="1" x14ac:dyDescent="0.25">
      <c r="A234" s="5" t="s">
        <v>585</v>
      </c>
      <c r="B234" s="5" t="s">
        <v>41</v>
      </c>
      <c r="C234" s="7">
        <v>35045.08</v>
      </c>
      <c r="D234" s="7"/>
      <c r="E234" s="7">
        <v>175225.4</v>
      </c>
      <c r="F234" s="7">
        <v>841690</v>
      </c>
      <c r="G234" s="5">
        <v>300.3</v>
      </c>
      <c r="H234" s="5">
        <v>219.80099999999999</v>
      </c>
      <c r="I234" s="9">
        <f t="shared" si="50"/>
        <v>208.63997818266046</v>
      </c>
      <c r="J234" s="5" t="s">
        <v>126</v>
      </c>
      <c r="K234" s="5" t="s">
        <v>11</v>
      </c>
      <c r="L234" s="5">
        <v>84020</v>
      </c>
      <c r="M234" s="6">
        <v>42493</v>
      </c>
      <c r="N234" s="20">
        <f t="shared" si="40"/>
        <v>4.7987194982011907</v>
      </c>
      <c r="O234" s="20">
        <v>0</v>
      </c>
      <c r="P234" s="20">
        <v>0</v>
      </c>
      <c r="Q234" s="20">
        <f>N234*7</f>
        <v>33.591036487408331</v>
      </c>
      <c r="R234" s="20">
        <f t="shared" si="41"/>
        <v>57.584633978414288</v>
      </c>
      <c r="S234" s="20">
        <f t="shared" si="42"/>
        <v>57.584633978414288</v>
      </c>
      <c r="T234" s="20">
        <f t="shared" si="43"/>
        <v>57.584633978414288</v>
      </c>
      <c r="U234" s="20">
        <f t="shared" si="44"/>
        <v>57.584633978414288</v>
      </c>
      <c r="V234" s="20">
        <f t="shared" si="45"/>
        <v>23.993597491005954</v>
      </c>
      <c r="W234" s="20">
        <f t="shared" si="46"/>
        <v>287.92316989207143</v>
      </c>
      <c r="AF234" s="6"/>
      <c r="AH234" s="6"/>
      <c r="AJ234" s="6"/>
    </row>
    <row r="235" spans="1:39" s="5" customFormat="1" x14ac:dyDescent="0.25">
      <c r="A235" s="5" t="s">
        <v>586</v>
      </c>
      <c r="B235" s="5" t="s">
        <v>41</v>
      </c>
      <c r="C235" s="7">
        <v>146987.45000000001</v>
      </c>
      <c r="D235" s="7"/>
      <c r="E235" s="7">
        <v>734937.25</v>
      </c>
      <c r="F235" s="7">
        <v>3245520</v>
      </c>
      <c r="G235" s="5">
        <v>1240.2</v>
      </c>
      <c r="H235" s="5">
        <v>1063.8920000000001</v>
      </c>
      <c r="I235" s="9">
        <f t="shared" si="50"/>
        <v>875.08598528309528</v>
      </c>
      <c r="J235" s="5" t="s">
        <v>17</v>
      </c>
      <c r="K235" s="5" t="s">
        <v>11</v>
      </c>
      <c r="L235" s="5">
        <v>84065</v>
      </c>
      <c r="M235" s="6">
        <v>42493</v>
      </c>
      <c r="N235" s="20">
        <f t="shared" si="40"/>
        <v>20.126977661511191</v>
      </c>
      <c r="O235" s="20">
        <v>0</v>
      </c>
      <c r="P235" s="20">
        <v>0</v>
      </c>
      <c r="Q235" s="20">
        <f>N235*7</f>
        <v>140.88884363057832</v>
      </c>
      <c r="R235" s="20">
        <f t="shared" si="41"/>
        <v>241.52373193813429</v>
      </c>
      <c r="S235" s="20">
        <f t="shared" si="42"/>
        <v>241.52373193813429</v>
      </c>
      <c r="T235" s="20">
        <f t="shared" si="43"/>
        <v>241.52373193813429</v>
      </c>
      <c r="U235" s="20">
        <f t="shared" si="44"/>
        <v>241.52373193813429</v>
      </c>
      <c r="V235" s="20">
        <f t="shared" si="45"/>
        <v>100.63488830755595</v>
      </c>
      <c r="W235" s="21">
        <f t="shared" si="46"/>
        <v>1207.6186596906714</v>
      </c>
      <c r="AF235" s="6"/>
      <c r="AH235" s="6"/>
      <c r="AJ235" s="6"/>
    </row>
    <row r="236" spans="1:39" s="5" customFormat="1" x14ac:dyDescent="0.25">
      <c r="A236" s="5" t="s">
        <v>579</v>
      </c>
      <c r="B236" s="5" t="s">
        <v>41</v>
      </c>
      <c r="C236" s="7">
        <v>167969.15</v>
      </c>
      <c r="D236" s="7"/>
      <c r="E236" s="7">
        <v>839845.75</v>
      </c>
      <c r="F236" s="7">
        <v>2045059.84</v>
      </c>
      <c r="G236" s="5">
        <v>1199.47</v>
      </c>
      <c r="H236" s="5">
        <v>1002.095</v>
      </c>
      <c r="I236" s="9">
        <f t="shared" si="50"/>
        <v>999.99999404652567</v>
      </c>
      <c r="J236" s="5" t="s">
        <v>171</v>
      </c>
      <c r="K236" s="5" t="s">
        <v>66</v>
      </c>
      <c r="L236" s="5">
        <v>84041</v>
      </c>
      <c r="M236" s="6">
        <v>42115</v>
      </c>
      <c r="N236" s="20">
        <f t="shared" si="40"/>
        <v>22.999999863070091</v>
      </c>
      <c r="O236" s="20">
        <v>0</v>
      </c>
      <c r="P236" s="20">
        <f>N236*8</f>
        <v>183.99999890456073</v>
      </c>
      <c r="Q236" s="20">
        <f t="shared" ref="Q236:Q241" si="51">N236*12</f>
        <v>275.9999983568411</v>
      </c>
      <c r="R236" s="20">
        <f t="shared" si="41"/>
        <v>275.9999983568411</v>
      </c>
      <c r="S236" s="20">
        <f t="shared" si="42"/>
        <v>275.9999983568411</v>
      </c>
      <c r="T236" s="20">
        <f t="shared" si="43"/>
        <v>275.9999983568411</v>
      </c>
      <c r="U236" s="20">
        <f t="shared" si="44"/>
        <v>275.9999983568411</v>
      </c>
      <c r="V236" s="20">
        <f t="shared" si="45"/>
        <v>114.99999931535045</v>
      </c>
      <c r="W236" s="20">
        <f t="shared" si="46"/>
        <v>1678.9999900041169</v>
      </c>
      <c r="AF236" s="6"/>
      <c r="AH236" s="6"/>
    </row>
    <row r="237" spans="1:39" s="5" customFormat="1" x14ac:dyDescent="0.25">
      <c r="A237" s="5" t="s">
        <v>595</v>
      </c>
      <c r="B237" s="5" t="s">
        <v>41</v>
      </c>
      <c r="C237" s="7">
        <v>10837.71</v>
      </c>
      <c r="D237" s="7"/>
      <c r="E237" s="7">
        <v>54188.55</v>
      </c>
      <c r="F237" s="7">
        <v>425000</v>
      </c>
      <c r="G237" s="5">
        <v>220.44</v>
      </c>
      <c r="H237" s="5">
        <v>177.74799999999999</v>
      </c>
      <c r="I237" s="9">
        <f t="shared" si="50"/>
        <v>64.522026428531518</v>
      </c>
      <c r="J237" s="5" t="s">
        <v>30</v>
      </c>
      <c r="K237" s="5" t="s">
        <v>31</v>
      </c>
      <c r="L237" s="5">
        <v>84060</v>
      </c>
      <c r="M237" s="6">
        <v>42347</v>
      </c>
      <c r="N237" s="20">
        <f t="shared" si="40"/>
        <v>1.4840066078562248</v>
      </c>
      <c r="O237" s="20">
        <v>0</v>
      </c>
      <c r="P237" s="20">
        <v>0</v>
      </c>
      <c r="Q237" s="20">
        <f t="shared" si="51"/>
        <v>17.808079294274698</v>
      </c>
      <c r="R237" s="20">
        <f t="shared" si="41"/>
        <v>17.808079294274698</v>
      </c>
      <c r="S237" s="20">
        <f t="shared" si="42"/>
        <v>17.808079294274698</v>
      </c>
      <c r="T237" s="20">
        <f t="shared" si="43"/>
        <v>17.808079294274698</v>
      </c>
      <c r="U237" s="20">
        <f t="shared" si="44"/>
        <v>17.808079294274698</v>
      </c>
      <c r="V237" s="20">
        <f t="shared" si="45"/>
        <v>7.4200330392811242</v>
      </c>
      <c r="W237" s="20">
        <f t="shared" si="46"/>
        <v>96.46042951065462</v>
      </c>
      <c r="AF237" s="6"/>
      <c r="AH237" s="6"/>
      <c r="AJ237" s="6"/>
      <c r="AL237" s="6"/>
    </row>
    <row r="238" spans="1:39" s="5" customFormat="1" x14ac:dyDescent="0.25">
      <c r="A238" s="5" t="s">
        <v>593</v>
      </c>
      <c r="B238" s="5" t="s">
        <v>41</v>
      </c>
      <c r="C238" s="7">
        <v>43771.92</v>
      </c>
      <c r="D238" s="7"/>
      <c r="E238" s="7">
        <v>218859.6</v>
      </c>
      <c r="F238" s="7">
        <v>810000</v>
      </c>
      <c r="G238" s="5">
        <v>311.04000000000002</v>
      </c>
      <c r="H238" s="5">
        <v>260.59500000000003</v>
      </c>
      <c r="I238" s="9">
        <f t="shared" si="50"/>
        <v>260.59499461302869</v>
      </c>
      <c r="J238" s="5" t="s">
        <v>488</v>
      </c>
      <c r="K238" s="5" t="s">
        <v>82</v>
      </c>
      <c r="L238" s="5">
        <v>84321</v>
      </c>
      <c r="M238" s="6">
        <v>42326</v>
      </c>
      <c r="N238" s="20">
        <f t="shared" si="40"/>
        <v>5.9936848760996595</v>
      </c>
      <c r="O238" s="20">
        <v>0</v>
      </c>
      <c r="P238" s="20">
        <f>N238*1</f>
        <v>5.9936848760996595</v>
      </c>
      <c r="Q238" s="20">
        <f t="shared" si="51"/>
        <v>71.92421851319591</v>
      </c>
      <c r="R238" s="20">
        <f t="shared" si="41"/>
        <v>71.92421851319591</v>
      </c>
      <c r="S238" s="20">
        <f t="shared" si="42"/>
        <v>71.92421851319591</v>
      </c>
      <c r="T238" s="20">
        <f t="shared" si="43"/>
        <v>71.92421851319591</v>
      </c>
      <c r="U238" s="20">
        <f t="shared" si="44"/>
        <v>71.92421851319591</v>
      </c>
      <c r="V238" s="20">
        <f t="shared" si="45"/>
        <v>29.968424380498298</v>
      </c>
      <c r="W238" s="20">
        <f t="shared" si="46"/>
        <v>395.58320182257751</v>
      </c>
      <c r="AF238" s="6"/>
      <c r="AH238" s="6"/>
    </row>
    <row r="239" spans="1:39" s="5" customFormat="1" x14ac:dyDescent="0.25">
      <c r="A239" s="5" t="s">
        <v>580</v>
      </c>
      <c r="B239" s="5" t="s">
        <v>41</v>
      </c>
      <c r="C239" s="7">
        <v>9264.51</v>
      </c>
      <c r="D239" s="7"/>
      <c r="E239" s="7">
        <v>46322.55</v>
      </c>
      <c r="F239" s="7">
        <v>155000</v>
      </c>
      <c r="G239" s="5">
        <v>69.3</v>
      </c>
      <c r="H239" s="5">
        <v>55.155999999999999</v>
      </c>
      <c r="I239" s="9">
        <f t="shared" si="50"/>
        <v>55.156020881477218</v>
      </c>
      <c r="J239" s="5" t="s">
        <v>35</v>
      </c>
      <c r="K239" s="5" t="s">
        <v>11</v>
      </c>
      <c r="L239" s="5">
        <v>84070</v>
      </c>
      <c r="M239" s="6">
        <v>42347</v>
      </c>
      <c r="N239" s="20">
        <f t="shared" si="40"/>
        <v>1.268588480273976</v>
      </c>
      <c r="O239" s="20">
        <v>0</v>
      </c>
      <c r="P239" s="20">
        <v>0</v>
      </c>
      <c r="Q239" s="20">
        <f t="shared" si="51"/>
        <v>15.223061763287712</v>
      </c>
      <c r="R239" s="20">
        <f t="shared" si="41"/>
        <v>15.223061763287712</v>
      </c>
      <c r="S239" s="20">
        <f t="shared" si="42"/>
        <v>15.223061763287712</v>
      </c>
      <c r="T239" s="20">
        <f t="shared" si="43"/>
        <v>15.223061763287712</v>
      </c>
      <c r="U239" s="20">
        <f t="shared" si="44"/>
        <v>15.223061763287712</v>
      </c>
      <c r="V239" s="20">
        <f t="shared" si="45"/>
        <v>6.3429424013698803</v>
      </c>
      <c r="W239" s="20">
        <f t="shared" si="46"/>
        <v>82.458251217808439</v>
      </c>
      <c r="AF239" s="6"/>
      <c r="AH239" s="6"/>
      <c r="AJ239" s="6"/>
    </row>
    <row r="240" spans="1:39" s="5" customFormat="1" x14ac:dyDescent="0.25">
      <c r="A240" s="5" t="s">
        <v>412</v>
      </c>
      <c r="B240" s="5" t="s">
        <v>41</v>
      </c>
      <c r="C240" s="7">
        <v>36191.47</v>
      </c>
      <c r="D240" s="7"/>
      <c r="E240" s="7">
        <v>180957.35</v>
      </c>
      <c r="F240" s="7">
        <v>1185000</v>
      </c>
      <c r="G240" s="5">
        <v>279.99</v>
      </c>
      <c r="H240" s="5">
        <v>215.465</v>
      </c>
      <c r="I240" s="9">
        <f t="shared" si="50"/>
        <v>215.46498142388063</v>
      </c>
      <c r="J240" s="5" t="s">
        <v>10</v>
      </c>
      <c r="K240" s="5" t="s">
        <v>11</v>
      </c>
      <c r="L240" s="5">
        <v>84118</v>
      </c>
      <c r="M240" s="6">
        <v>42347</v>
      </c>
      <c r="N240" s="20">
        <f t="shared" si="40"/>
        <v>4.9556945727492545</v>
      </c>
      <c r="O240" s="20">
        <v>0</v>
      </c>
      <c r="P240" s="20">
        <v>0</v>
      </c>
      <c r="Q240" s="20">
        <f t="shared" si="51"/>
        <v>59.468334872991051</v>
      </c>
      <c r="R240" s="20">
        <f t="shared" si="41"/>
        <v>59.468334872991051</v>
      </c>
      <c r="S240" s="20">
        <f t="shared" si="42"/>
        <v>59.468334872991051</v>
      </c>
      <c r="T240" s="20">
        <f t="shared" si="43"/>
        <v>59.468334872991051</v>
      </c>
      <c r="U240" s="20">
        <f t="shared" si="44"/>
        <v>59.468334872991051</v>
      </c>
      <c r="V240" s="20">
        <f t="shared" si="45"/>
        <v>24.778472863746273</v>
      </c>
      <c r="W240" s="20">
        <f t="shared" si="46"/>
        <v>322.12014722870151</v>
      </c>
      <c r="AF240" s="6"/>
      <c r="AH240" s="6"/>
    </row>
    <row r="241" spans="1:36" s="5" customFormat="1" x14ac:dyDescent="0.25">
      <c r="A241" s="5" t="s">
        <v>596</v>
      </c>
      <c r="B241" s="5" t="s">
        <v>41</v>
      </c>
      <c r="C241" s="7">
        <v>75569.820000000007</v>
      </c>
      <c r="D241" s="7"/>
      <c r="E241" s="7">
        <v>377849.1</v>
      </c>
      <c r="F241" s="7">
        <v>909480</v>
      </c>
      <c r="G241" s="5">
        <v>551.20000000000005</v>
      </c>
      <c r="H241" s="5">
        <v>449.90300000000002</v>
      </c>
      <c r="I241" s="9">
        <f t="shared" si="50"/>
        <v>449.90297057582904</v>
      </c>
      <c r="J241" s="5" t="s">
        <v>84</v>
      </c>
      <c r="K241" s="5" t="s">
        <v>85</v>
      </c>
      <c r="L241" s="5">
        <v>84097</v>
      </c>
      <c r="M241" s="6">
        <v>42347</v>
      </c>
      <c r="N241" s="20">
        <f t="shared" si="40"/>
        <v>10.347768323244068</v>
      </c>
      <c r="O241" s="20">
        <v>0</v>
      </c>
      <c r="P241" s="20">
        <v>0</v>
      </c>
      <c r="Q241" s="20">
        <f t="shared" si="51"/>
        <v>124.17321987892882</v>
      </c>
      <c r="R241" s="20">
        <f t="shared" si="41"/>
        <v>124.17321987892882</v>
      </c>
      <c r="S241" s="20">
        <f t="shared" si="42"/>
        <v>124.17321987892882</v>
      </c>
      <c r="T241" s="20">
        <f t="shared" si="43"/>
        <v>124.17321987892882</v>
      </c>
      <c r="U241" s="20">
        <f t="shared" si="44"/>
        <v>124.17321987892882</v>
      </c>
      <c r="V241" s="20">
        <f t="shared" si="45"/>
        <v>51.738841616220341</v>
      </c>
      <c r="W241" s="21">
        <f t="shared" si="46"/>
        <v>672.60494101086454</v>
      </c>
      <c r="AF241" s="6"/>
      <c r="AH241" s="6"/>
      <c r="AJ241" s="6"/>
    </row>
    <row r="242" spans="1:36" s="5" customFormat="1" x14ac:dyDescent="0.25">
      <c r="A242" s="5" t="s">
        <v>935</v>
      </c>
      <c r="B242" s="5" t="s">
        <v>41</v>
      </c>
      <c r="C242" s="7">
        <v>82430.86</v>
      </c>
      <c r="D242" s="7"/>
      <c r="E242" s="7">
        <v>412154.3</v>
      </c>
      <c r="F242" s="7">
        <v>1166400</v>
      </c>
      <c r="G242" s="5">
        <v>547.20000000000005</v>
      </c>
      <c r="H242" s="5">
        <v>490.75</v>
      </c>
      <c r="I242" s="9">
        <f t="shared" si="50"/>
        <v>490.74999492019816</v>
      </c>
      <c r="J242" s="5" t="s">
        <v>273</v>
      </c>
      <c r="K242" s="5" t="s">
        <v>274</v>
      </c>
      <c r="L242" s="5">
        <v>84652</v>
      </c>
      <c r="M242" s="6">
        <v>42768</v>
      </c>
      <c r="N242" s="20">
        <f t="shared" si="40"/>
        <v>11.287249883164558</v>
      </c>
      <c r="O242" s="20">
        <v>0</v>
      </c>
      <c r="P242" s="20">
        <v>0</v>
      </c>
      <c r="Q242" s="20">
        <v>0</v>
      </c>
      <c r="R242" s="20">
        <f t="shared" si="41"/>
        <v>135.4469985979747</v>
      </c>
      <c r="S242" s="20">
        <f t="shared" si="42"/>
        <v>135.4469985979747</v>
      </c>
      <c r="T242" s="20">
        <f t="shared" si="43"/>
        <v>135.4469985979747</v>
      </c>
      <c r="U242" s="20">
        <f t="shared" si="44"/>
        <v>135.4469985979747</v>
      </c>
      <c r="V242" s="20">
        <f t="shared" si="45"/>
        <v>56.436249415822786</v>
      </c>
      <c r="W242" s="26">
        <f t="shared" si="46"/>
        <v>598.22424380772156</v>
      </c>
    </row>
    <row r="243" spans="1:36" x14ac:dyDescent="0.25">
      <c r="N243" s="20"/>
      <c r="O243" s="20">
        <f>SUM(O2:O242)</f>
        <v>70.128748024373365</v>
      </c>
      <c r="P243" s="20">
        <f t="shared" ref="P243:V243" si="52">SUM(P2:P242)</f>
        <v>647.324585740148</v>
      </c>
      <c r="Q243" s="20">
        <f t="shared" si="52"/>
        <v>1315.823304929392</v>
      </c>
      <c r="R243" s="20">
        <f t="shared" si="52"/>
        <v>1584.4072483259285</v>
      </c>
      <c r="S243" s="20">
        <f t="shared" si="52"/>
        <v>1584.4072483259285</v>
      </c>
      <c r="T243" s="20">
        <f t="shared" si="52"/>
        <v>1584.4072483259285</v>
      </c>
      <c r="U243" s="20">
        <f>SUM(U2:U242)</f>
        <v>1584.4072483259285</v>
      </c>
      <c r="V243" s="20">
        <f t="shared" si="52"/>
        <v>660.16968680247044</v>
      </c>
      <c r="W243" s="20">
        <f>SUM(W2:W242)</f>
        <v>9031.0753188000981</v>
      </c>
    </row>
  </sheetData>
  <autoFilter ref="A1:W243">
    <sortState ref="A2:S242">
      <sortCondition ref="M2:M242"/>
    </sortState>
  </autoFilter>
  <sortState ref="A2:AJ243">
    <sortCondition ref="B2:B243"/>
    <sortCondition ref="A2:A243"/>
  </sortState>
  <pageMargins left="0.7" right="0.7" top="0.75" bottom="0.75" header="0.3" footer="0.3"/>
  <pageSetup scale="45" fitToHeight="0" orientation="landscape" r:id="rId1"/>
  <headerFooter>
    <oddHeader>&amp;CUtah Solar Incentive Program 2020 Annual Report: Attachment A- System Specific Information
2014 Completed Projects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1"/>
  <sheetViews>
    <sheetView topLeftCell="G1" zoomScale="90" zoomScaleNormal="90" workbookViewId="0">
      <pane ySplit="1" topLeftCell="A340" activePane="bottomLeft" state="frozen"/>
      <selection pane="bottomLeft" activeCell="P373" sqref="P373"/>
    </sheetView>
  </sheetViews>
  <sheetFormatPr defaultRowHeight="15" x14ac:dyDescent="0.25"/>
  <cols>
    <col min="1" max="1" width="11.140625" style="4" bestFit="1" customWidth="1"/>
    <col min="2" max="2" width="21" style="4" bestFit="1" customWidth="1"/>
    <col min="3" max="3" width="12.5703125" style="7" bestFit="1" customWidth="1"/>
    <col min="4" max="4" width="11.5703125" style="7" bestFit="1" customWidth="1"/>
    <col min="5" max="5" width="12.5703125" style="7" bestFit="1" customWidth="1"/>
    <col min="6" max="6" width="14.28515625" style="7" bestFit="1" customWidth="1"/>
    <col min="7" max="7" width="10.85546875" style="4" bestFit="1" customWidth="1"/>
    <col min="8" max="8" width="9.85546875" style="4" bestFit="1" customWidth="1"/>
    <col min="9" max="9" width="10.5703125" style="9" bestFit="1" customWidth="1"/>
    <col min="10" max="10" width="19.42578125" style="4" bestFit="1" customWidth="1"/>
    <col min="11" max="11" width="11.5703125" style="4" bestFit="1" customWidth="1"/>
    <col min="12" max="12" width="9.140625" style="4"/>
    <col min="13" max="13" width="12" style="4" customWidth="1"/>
    <col min="14" max="14" width="9.140625" style="11" bestFit="1" customWidth="1"/>
    <col min="15" max="15" width="9.140625" style="11"/>
    <col min="16" max="16" width="10" style="11" bestFit="1" customWidth="1"/>
    <col min="17" max="17" width="9.5703125" style="11" bestFit="1" customWidth="1"/>
    <col min="18" max="19" width="9.5703125" style="11" customWidth="1"/>
    <col min="20" max="20" width="10.7109375" style="11" customWidth="1"/>
    <col min="21" max="21" width="9.140625" style="11"/>
    <col min="22" max="22" width="12.28515625" style="11" customWidth="1"/>
    <col min="23" max="16384" width="9.140625" style="4"/>
  </cols>
  <sheetData>
    <row r="1" spans="1:33" s="1" customFormat="1" ht="60" x14ac:dyDescent="0.25">
      <c r="A1" s="13" t="s">
        <v>0</v>
      </c>
      <c r="B1" s="13" t="s">
        <v>5</v>
      </c>
      <c r="C1" s="14" t="s">
        <v>1</v>
      </c>
      <c r="D1" s="14" t="s">
        <v>2</v>
      </c>
      <c r="E1" s="14" t="s">
        <v>3</v>
      </c>
      <c r="F1" s="14" t="s">
        <v>4</v>
      </c>
      <c r="G1" s="13" t="s">
        <v>303</v>
      </c>
      <c r="H1" s="13" t="s">
        <v>304</v>
      </c>
      <c r="I1" s="15" t="s">
        <v>582</v>
      </c>
      <c r="J1" s="13" t="s">
        <v>305</v>
      </c>
      <c r="K1" s="13" t="s">
        <v>306</v>
      </c>
      <c r="L1" s="13" t="s">
        <v>307</v>
      </c>
      <c r="M1" s="13" t="s">
        <v>324</v>
      </c>
      <c r="N1" s="16" t="s">
        <v>431</v>
      </c>
      <c r="O1" s="16" t="s">
        <v>932</v>
      </c>
      <c r="P1" s="13" t="s">
        <v>934</v>
      </c>
      <c r="Q1" s="13" t="s">
        <v>1301</v>
      </c>
      <c r="R1" s="13" t="s">
        <v>1404</v>
      </c>
      <c r="S1" s="13" t="s">
        <v>1406</v>
      </c>
      <c r="T1" s="13" t="s">
        <v>1414</v>
      </c>
      <c r="U1" s="13" t="s">
        <v>1415</v>
      </c>
      <c r="V1" s="13" t="s">
        <v>1416</v>
      </c>
    </row>
    <row r="2" spans="1:33" s="5" customFormat="1" x14ac:dyDescent="0.25">
      <c r="A2" s="5" t="s">
        <v>619</v>
      </c>
      <c r="B2" s="5" t="s">
        <v>7</v>
      </c>
      <c r="C2" s="31"/>
      <c r="D2" s="31">
        <v>4600</v>
      </c>
      <c r="E2" s="31">
        <v>4600</v>
      </c>
      <c r="F2" s="31">
        <v>15405.02</v>
      </c>
      <c r="G2" s="9">
        <v>6.63</v>
      </c>
      <c r="H2" s="9">
        <v>5.36</v>
      </c>
      <c r="I2" s="9">
        <f t="shared" ref="I2:I33" si="0">(E2/1.15)/1000</f>
        <v>4.0000000000000009</v>
      </c>
      <c r="J2" s="5" t="s">
        <v>421</v>
      </c>
      <c r="K2" s="5" t="s">
        <v>66</v>
      </c>
      <c r="L2" s="5">
        <v>84025</v>
      </c>
      <c r="M2" s="6">
        <v>42186</v>
      </c>
      <c r="N2" s="27">
        <f t="shared" ref="N2:N65" si="1">I2*0.023</f>
        <v>9.2000000000000012E-2</v>
      </c>
      <c r="O2" s="27">
        <f>N2*5</f>
        <v>0.46000000000000008</v>
      </c>
      <c r="P2" s="27">
        <f>N2*12</f>
        <v>1.1040000000000001</v>
      </c>
      <c r="Q2" s="27">
        <f t="shared" ref="Q2:Q33" si="2">N2*12</f>
        <v>1.1040000000000001</v>
      </c>
      <c r="R2" s="27">
        <f>N2*12</f>
        <v>1.1040000000000001</v>
      </c>
      <c r="S2" s="27">
        <f>N2*12</f>
        <v>1.1040000000000001</v>
      </c>
      <c r="T2" s="27">
        <f>N2*12</f>
        <v>1.1040000000000001</v>
      </c>
      <c r="U2" s="27">
        <f t="shared" ref="U2:U65" si="3">N2*5</f>
        <v>0.46000000000000008</v>
      </c>
      <c r="V2" s="27">
        <f>SUM(O2:U2)</f>
        <v>6.44</v>
      </c>
      <c r="AE2" s="6"/>
      <c r="AG2" s="6"/>
    </row>
    <row r="3" spans="1:33" s="5" customFormat="1" x14ac:dyDescent="0.25">
      <c r="A3" s="5" t="s">
        <v>439</v>
      </c>
      <c r="B3" s="5" t="s">
        <v>7</v>
      </c>
      <c r="C3" s="31"/>
      <c r="D3" s="31">
        <v>3364.9</v>
      </c>
      <c r="E3" s="31">
        <v>3364.9</v>
      </c>
      <c r="F3" s="31">
        <v>11900</v>
      </c>
      <c r="G3" s="9">
        <v>3.92</v>
      </c>
      <c r="H3" s="9">
        <v>2.9260000000000002</v>
      </c>
      <c r="I3" s="9">
        <f t="shared" si="0"/>
        <v>2.9260000000000006</v>
      </c>
      <c r="J3" s="5" t="s">
        <v>67</v>
      </c>
      <c r="K3" s="5" t="s">
        <v>11</v>
      </c>
      <c r="L3" s="5">
        <v>84095</v>
      </c>
      <c r="M3" s="6">
        <v>42117</v>
      </c>
      <c r="N3" s="27">
        <f t="shared" si="1"/>
        <v>6.7298000000000011E-2</v>
      </c>
      <c r="O3" s="27">
        <f>N3*8</f>
        <v>0.53838400000000008</v>
      </c>
      <c r="P3" s="27">
        <f>N3*12</f>
        <v>0.80757600000000007</v>
      </c>
      <c r="Q3" s="27">
        <f t="shared" si="2"/>
        <v>0.80757600000000007</v>
      </c>
      <c r="R3" s="27">
        <f t="shared" ref="R3:R66" si="4">N3*12</f>
        <v>0.80757600000000007</v>
      </c>
      <c r="S3" s="27">
        <f t="shared" ref="S3:S66" si="5">N3*12</f>
        <v>0.80757600000000007</v>
      </c>
      <c r="T3" s="27">
        <f t="shared" ref="T3:T66" si="6">N3*12</f>
        <v>0.80757600000000007</v>
      </c>
      <c r="U3" s="27">
        <f t="shared" si="3"/>
        <v>0.33649000000000007</v>
      </c>
      <c r="V3" s="27">
        <f t="shared" ref="V3:V66" si="7">SUM(O3:U3)</f>
        <v>4.9127540000000005</v>
      </c>
      <c r="AE3" s="6"/>
      <c r="AG3" s="6"/>
    </row>
    <row r="4" spans="1:33" s="5" customFormat="1" x14ac:dyDescent="0.25">
      <c r="A4" s="5" t="s">
        <v>621</v>
      </c>
      <c r="B4" s="5" t="s">
        <v>7</v>
      </c>
      <c r="C4" s="31"/>
      <c r="D4" s="31">
        <v>4600</v>
      </c>
      <c r="E4" s="31">
        <v>4600</v>
      </c>
      <c r="F4" s="31">
        <v>25795</v>
      </c>
      <c r="G4" s="9">
        <v>7.65</v>
      </c>
      <c r="H4" s="9">
        <v>5.5369999999999999</v>
      </c>
      <c r="I4" s="9">
        <f t="shared" si="0"/>
        <v>4.0000000000000009</v>
      </c>
      <c r="J4" s="5" t="s">
        <v>38</v>
      </c>
      <c r="K4" s="5" t="s">
        <v>11</v>
      </c>
      <c r="L4" s="5">
        <v>84065</v>
      </c>
      <c r="M4" s="6">
        <v>42213</v>
      </c>
      <c r="N4" s="27">
        <f t="shared" si="1"/>
        <v>9.2000000000000012E-2</v>
      </c>
      <c r="O4" s="27">
        <f>N4*5</f>
        <v>0.46000000000000008</v>
      </c>
      <c r="P4" s="27">
        <f>N4*12</f>
        <v>1.1040000000000001</v>
      </c>
      <c r="Q4" s="27">
        <f t="shared" si="2"/>
        <v>1.1040000000000001</v>
      </c>
      <c r="R4" s="27">
        <f t="shared" si="4"/>
        <v>1.1040000000000001</v>
      </c>
      <c r="S4" s="27">
        <f t="shared" si="5"/>
        <v>1.1040000000000001</v>
      </c>
      <c r="T4" s="27">
        <f t="shared" si="6"/>
        <v>1.1040000000000001</v>
      </c>
      <c r="U4" s="27">
        <f t="shared" si="3"/>
        <v>0.46000000000000008</v>
      </c>
      <c r="V4" s="27">
        <f t="shared" si="7"/>
        <v>6.44</v>
      </c>
    </row>
    <row r="5" spans="1:33" s="5" customFormat="1" x14ac:dyDescent="0.25">
      <c r="A5" s="5" t="s">
        <v>622</v>
      </c>
      <c r="B5" s="5" t="s">
        <v>7</v>
      </c>
      <c r="C5" s="31"/>
      <c r="D5" s="31">
        <v>4600</v>
      </c>
      <c r="E5" s="31">
        <v>4600</v>
      </c>
      <c r="F5" s="31">
        <v>23780</v>
      </c>
      <c r="G5" s="9">
        <v>6.7</v>
      </c>
      <c r="H5" s="9">
        <v>5.8109999999999999</v>
      </c>
      <c r="I5" s="9">
        <f t="shared" si="0"/>
        <v>4.0000000000000009</v>
      </c>
      <c r="J5" s="5" t="s">
        <v>128</v>
      </c>
      <c r="K5" s="5" t="s">
        <v>85</v>
      </c>
      <c r="L5" s="5">
        <v>84003</v>
      </c>
      <c r="M5" s="6">
        <v>42185</v>
      </c>
      <c r="N5" s="27">
        <f t="shared" si="1"/>
        <v>9.2000000000000012E-2</v>
      </c>
      <c r="O5" s="27">
        <f>N5*6</f>
        <v>0.55200000000000005</v>
      </c>
      <c r="P5" s="27">
        <f>N5*12</f>
        <v>1.1040000000000001</v>
      </c>
      <c r="Q5" s="27">
        <f t="shared" si="2"/>
        <v>1.1040000000000001</v>
      </c>
      <c r="R5" s="27">
        <f t="shared" si="4"/>
        <v>1.1040000000000001</v>
      </c>
      <c r="S5" s="27">
        <f t="shared" si="5"/>
        <v>1.1040000000000001</v>
      </c>
      <c r="T5" s="27">
        <f t="shared" si="6"/>
        <v>1.1040000000000001</v>
      </c>
      <c r="U5" s="27">
        <f t="shared" si="3"/>
        <v>0.46000000000000008</v>
      </c>
      <c r="V5" s="27">
        <f t="shared" si="7"/>
        <v>6.532</v>
      </c>
      <c r="AE5" s="6"/>
      <c r="AG5" s="6"/>
    </row>
    <row r="6" spans="1:33" s="5" customFormat="1" x14ac:dyDescent="0.25">
      <c r="A6" s="5" t="s">
        <v>623</v>
      </c>
      <c r="B6" s="5" t="s">
        <v>7</v>
      </c>
      <c r="C6" s="31"/>
      <c r="D6" s="31">
        <v>4600</v>
      </c>
      <c r="E6" s="31">
        <v>4600</v>
      </c>
      <c r="F6" s="31">
        <v>15623.92</v>
      </c>
      <c r="G6" s="9">
        <v>5.6</v>
      </c>
      <c r="H6" s="9">
        <v>4.8479999999999999</v>
      </c>
      <c r="I6" s="9">
        <f t="shared" si="0"/>
        <v>4.0000000000000009</v>
      </c>
      <c r="J6" s="5" t="s">
        <v>476</v>
      </c>
      <c r="K6" s="5" t="s">
        <v>11</v>
      </c>
      <c r="L6" s="5">
        <v>84101</v>
      </c>
      <c r="M6" s="6">
        <v>42152</v>
      </c>
      <c r="N6" s="27">
        <f t="shared" si="1"/>
        <v>9.2000000000000012E-2</v>
      </c>
      <c r="O6" s="27">
        <f>N6*7</f>
        <v>0.64400000000000013</v>
      </c>
      <c r="P6" s="27">
        <f>N6*12</f>
        <v>1.1040000000000001</v>
      </c>
      <c r="Q6" s="27">
        <f t="shared" si="2"/>
        <v>1.1040000000000001</v>
      </c>
      <c r="R6" s="27">
        <f t="shared" si="4"/>
        <v>1.1040000000000001</v>
      </c>
      <c r="S6" s="27">
        <f t="shared" si="5"/>
        <v>1.1040000000000001</v>
      </c>
      <c r="T6" s="27">
        <f t="shared" si="6"/>
        <v>1.1040000000000001</v>
      </c>
      <c r="U6" s="27">
        <f t="shared" si="3"/>
        <v>0.46000000000000008</v>
      </c>
      <c r="V6" s="27">
        <f t="shared" si="7"/>
        <v>6.6240000000000006</v>
      </c>
      <c r="AE6" s="6"/>
      <c r="AG6" s="6"/>
    </row>
    <row r="7" spans="1:33" s="5" customFormat="1" x14ac:dyDescent="0.25">
      <c r="A7" s="5" t="s">
        <v>626</v>
      </c>
      <c r="B7" s="5" t="s">
        <v>7</v>
      </c>
      <c r="C7" s="31"/>
      <c r="D7" s="31">
        <v>4600</v>
      </c>
      <c r="E7" s="31">
        <v>4600</v>
      </c>
      <c r="F7" s="31">
        <v>30248</v>
      </c>
      <c r="G7" s="9">
        <v>6.7</v>
      </c>
      <c r="H7" s="9">
        <v>6.0140000000000002</v>
      </c>
      <c r="I7" s="9">
        <f t="shared" si="0"/>
        <v>4.0000000000000009</v>
      </c>
      <c r="J7" s="5" t="s">
        <v>126</v>
      </c>
      <c r="K7" s="5" t="s">
        <v>11</v>
      </c>
      <c r="L7" s="5">
        <v>84020</v>
      </c>
      <c r="M7" s="6">
        <v>42394</v>
      </c>
      <c r="N7" s="27">
        <f t="shared" si="1"/>
        <v>9.2000000000000012E-2</v>
      </c>
      <c r="O7" s="27">
        <v>0</v>
      </c>
      <c r="P7" s="27">
        <f>N7*11</f>
        <v>1.0120000000000002</v>
      </c>
      <c r="Q7" s="27">
        <f t="shared" si="2"/>
        <v>1.1040000000000001</v>
      </c>
      <c r="R7" s="27">
        <f t="shared" si="4"/>
        <v>1.1040000000000001</v>
      </c>
      <c r="S7" s="27">
        <f t="shared" si="5"/>
        <v>1.1040000000000001</v>
      </c>
      <c r="T7" s="27">
        <f t="shared" si="6"/>
        <v>1.1040000000000001</v>
      </c>
      <c r="U7" s="27">
        <f t="shared" si="3"/>
        <v>0.46000000000000008</v>
      </c>
      <c r="V7" s="27">
        <f t="shared" si="7"/>
        <v>5.8880000000000008</v>
      </c>
      <c r="AE7" s="6"/>
      <c r="AG7" s="6"/>
    </row>
    <row r="8" spans="1:33" s="5" customFormat="1" x14ac:dyDescent="0.25">
      <c r="A8" s="5" t="s">
        <v>628</v>
      </c>
      <c r="B8" s="5" t="s">
        <v>7</v>
      </c>
      <c r="C8" s="31"/>
      <c r="D8" s="31">
        <v>4600</v>
      </c>
      <c r="E8" s="31">
        <v>4600</v>
      </c>
      <c r="F8" s="31">
        <v>19668</v>
      </c>
      <c r="G8" s="9">
        <v>6.3</v>
      </c>
      <c r="H8" s="9">
        <v>5.0259999999999998</v>
      </c>
      <c r="I8" s="9">
        <f t="shared" si="0"/>
        <v>4.0000000000000009</v>
      </c>
      <c r="J8" s="5" t="s">
        <v>629</v>
      </c>
      <c r="K8" s="5" t="s">
        <v>66</v>
      </c>
      <c r="L8" s="5">
        <v>84010</v>
      </c>
      <c r="M8" s="6">
        <v>42192</v>
      </c>
      <c r="N8" s="27">
        <f t="shared" si="1"/>
        <v>9.2000000000000012E-2</v>
      </c>
      <c r="O8" s="27">
        <f>N8*5</f>
        <v>0.46000000000000008</v>
      </c>
      <c r="P8" s="27">
        <f t="shared" ref="P8:P15" si="8">N8*12</f>
        <v>1.1040000000000001</v>
      </c>
      <c r="Q8" s="27">
        <f t="shared" si="2"/>
        <v>1.1040000000000001</v>
      </c>
      <c r="R8" s="27">
        <f t="shared" si="4"/>
        <v>1.1040000000000001</v>
      </c>
      <c r="S8" s="27">
        <f t="shared" si="5"/>
        <v>1.1040000000000001</v>
      </c>
      <c r="T8" s="27">
        <f t="shared" si="6"/>
        <v>1.1040000000000001</v>
      </c>
      <c r="U8" s="27">
        <f t="shared" si="3"/>
        <v>0.46000000000000008</v>
      </c>
      <c r="V8" s="27">
        <f t="shared" si="7"/>
        <v>6.44</v>
      </c>
    </row>
    <row r="9" spans="1:33" s="5" customFormat="1" x14ac:dyDescent="0.25">
      <c r="A9" s="5" t="s">
        <v>440</v>
      </c>
      <c r="B9" s="5" t="s">
        <v>7</v>
      </c>
      <c r="C9" s="31"/>
      <c r="D9" s="31">
        <v>4441.3</v>
      </c>
      <c r="E9" s="31">
        <v>4441.3</v>
      </c>
      <c r="F9" s="31">
        <v>17379</v>
      </c>
      <c r="G9" s="9">
        <v>4.95</v>
      </c>
      <c r="H9" s="9">
        <v>3.8620000000000001</v>
      </c>
      <c r="I9" s="9">
        <f t="shared" si="0"/>
        <v>3.8620000000000005</v>
      </c>
      <c r="J9" s="5" t="s">
        <v>35</v>
      </c>
      <c r="K9" s="5" t="s">
        <v>11</v>
      </c>
      <c r="L9" s="5">
        <v>84092</v>
      </c>
      <c r="M9" s="6">
        <v>42132</v>
      </c>
      <c r="N9" s="27">
        <f t="shared" si="1"/>
        <v>8.8826000000000016E-2</v>
      </c>
      <c r="O9" s="27">
        <f>N9*7</f>
        <v>0.62178200000000006</v>
      </c>
      <c r="P9" s="27">
        <f t="shared" si="8"/>
        <v>1.0659120000000002</v>
      </c>
      <c r="Q9" s="27">
        <f t="shared" si="2"/>
        <v>1.0659120000000002</v>
      </c>
      <c r="R9" s="27">
        <f t="shared" si="4"/>
        <v>1.0659120000000002</v>
      </c>
      <c r="S9" s="27">
        <f t="shared" si="5"/>
        <v>1.0659120000000002</v>
      </c>
      <c r="T9" s="27">
        <f t="shared" si="6"/>
        <v>1.0659120000000002</v>
      </c>
      <c r="U9" s="27">
        <f t="shared" si="3"/>
        <v>0.44413000000000008</v>
      </c>
      <c r="V9" s="27">
        <f t="shared" si="7"/>
        <v>6.3954720000000007</v>
      </c>
      <c r="AE9" s="6"/>
      <c r="AG9" s="6"/>
    </row>
    <row r="10" spans="1:33" s="5" customFormat="1" x14ac:dyDescent="0.25">
      <c r="A10" s="5" t="s">
        <v>441</v>
      </c>
      <c r="B10" s="5" t="s">
        <v>7</v>
      </c>
      <c r="C10" s="31"/>
      <c r="D10" s="31">
        <v>4600</v>
      </c>
      <c r="E10" s="31">
        <v>4600</v>
      </c>
      <c r="F10" s="31">
        <v>22799.65</v>
      </c>
      <c r="G10" s="9">
        <v>6.63</v>
      </c>
      <c r="H10" s="9">
        <v>4.7560000000000002</v>
      </c>
      <c r="I10" s="9">
        <f t="shared" si="0"/>
        <v>4.0000000000000009</v>
      </c>
      <c r="J10" s="5" t="s">
        <v>84</v>
      </c>
      <c r="K10" s="5" t="s">
        <v>85</v>
      </c>
      <c r="L10" s="5">
        <v>84097</v>
      </c>
      <c r="M10" s="6">
        <v>42102</v>
      </c>
      <c r="N10" s="27">
        <f t="shared" si="1"/>
        <v>9.2000000000000012E-2</v>
      </c>
      <c r="O10" s="27">
        <f>N10*8</f>
        <v>0.7360000000000001</v>
      </c>
      <c r="P10" s="27">
        <f t="shared" si="8"/>
        <v>1.1040000000000001</v>
      </c>
      <c r="Q10" s="27">
        <f t="shared" si="2"/>
        <v>1.1040000000000001</v>
      </c>
      <c r="R10" s="27">
        <f t="shared" si="4"/>
        <v>1.1040000000000001</v>
      </c>
      <c r="S10" s="27">
        <f t="shared" si="5"/>
        <v>1.1040000000000001</v>
      </c>
      <c r="T10" s="27">
        <f t="shared" si="6"/>
        <v>1.1040000000000001</v>
      </c>
      <c r="U10" s="27">
        <f t="shared" si="3"/>
        <v>0.46000000000000008</v>
      </c>
      <c r="V10" s="27">
        <f t="shared" si="7"/>
        <v>6.7160000000000002</v>
      </c>
    </row>
    <row r="11" spans="1:33" s="5" customFormat="1" x14ac:dyDescent="0.25">
      <c r="A11" s="5" t="s">
        <v>630</v>
      </c>
      <c r="B11" s="5" t="s">
        <v>7</v>
      </c>
      <c r="C11" s="31"/>
      <c r="D11" s="31">
        <v>4600</v>
      </c>
      <c r="E11" s="31">
        <v>4600</v>
      </c>
      <c r="F11" s="31">
        <v>21946</v>
      </c>
      <c r="G11" s="9">
        <v>6.3250000000000002</v>
      </c>
      <c r="H11" s="9">
        <v>5.2990000000000004</v>
      </c>
      <c r="I11" s="9">
        <f t="shared" si="0"/>
        <v>4.0000000000000009</v>
      </c>
      <c r="J11" s="5" t="s">
        <v>21</v>
      </c>
      <c r="K11" s="5" t="s">
        <v>21</v>
      </c>
      <c r="L11" s="5">
        <v>84074</v>
      </c>
      <c r="M11" s="6">
        <v>42184</v>
      </c>
      <c r="N11" s="27">
        <f t="shared" si="1"/>
        <v>9.2000000000000012E-2</v>
      </c>
      <c r="O11" s="27">
        <f>N11*6</f>
        <v>0.55200000000000005</v>
      </c>
      <c r="P11" s="27">
        <f t="shared" si="8"/>
        <v>1.1040000000000001</v>
      </c>
      <c r="Q11" s="27">
        <f t="shared" si="2"/>
        <v>1.1040000000000001</v>
      </c>
      <c r="R11" s="27">
        <f t="shared" si="4"/>
        <v>1.1040000000000001</v>
      </c>
      <c r="S11" s="27">
        <f t="shared" si="5"/>
        <v>1.1040000000000001</v>
      </c>
      <c r="T11" s="27">
        <f t="shared" si="6"/>
        <v>1.1040000000000001</v>
      </c>
      <c r="U11" s="27">
        <f t="shared" si="3"/>
        <v>0.46000000000000008</v>
      </c>
      <c r="V11" s="27">
        <f t="shared" si="7"/>
        <v>6.532</v>
      </c>
      <c r="AE11" s="6"/>
      <c r="AG11" s="6"/>
    </row>
    <row r="12" spans="1:33" s="5" customFormat="1" x14ac:dyDescent="0.25">
      <c r="A12" s="5" t="s">
        <v>442</v>
      </c>
      <c r="B12" s="5" t="s">
        <v>7</v>
      </c>
      <c r="C12" s="31"/>
      <c r="D12" s="31">
        <v>4600</v>
      </c>
      <c r="E12" s="31">
        <v>4600</v>
      </c>
      <c r="F12" s="31">
        <v>15640.65</v>
      </c>
      <c r="G12" s="9">
        <v>4.8449999999999998</v>
      </c>
      <c r="H12" s="9">
        <v>4.2080000000000002</v>
      </c>
      <c r="I12" s="9">
        <f t="shared" si="0"/>
        <v>4.0000000000000009</v>
      </c>
      <c r="J12" s="5" t="s">
        <v>443</v>
      </c>
      <c r="K12" s="5" t="s">
        <v>85</v>
      </c>
      <c r="L12" s="5">
        <v>84057</v>
      </c>
      <c r="M12" s="6">
        <v>42146</v>
      </c>
      <c r="N12" s="27">
        <f t="shared" si="1"/>
        <v>9.2000000000000012E-2</v>
      </c>
      <c r="O12" s="27">
        <f>N12*7</f>
        <v>0.64400000000000013</v>
      </c>
      <c r="P12" s="27">
        <f t="shared" si="8"/>
        <v>1.1040000000000001</v>
      </c>
      <c r="Q12" s="27">
        <f t="shared" si="2"/>
        <v>1.1040000000000001</v>
      </c>
      <c r="R12" s="27">
        <f t="shared" si="4"/>
        <v>1.1040000000000001</v>
      </c>
      <c r="S12" s="27">
        <f t="shared" si="5"/>
        <v>1.1040000000000001</v>
      </c>
      <c r="T12" s="27">
        <f t="shared" si="6"/>
        <v>1.1040000000000001</v>
      </c>
      <c r="U12" s="27">
        <f t="shared" si="3"/>
        <v>0.46000000000000008</v>
      </c>
      <c r="V12" s="27">
        <f t="shared" si="7"/>
        <v>6.6240000000000006</v>
      </c>
      <c r="AE12" s="6"/>
      <c r="AG12" s="6"/>
    </row>
    <row r="13" spans="1:33" s="5" customFormat="1" x14ac:dyDescent="0.25">
      <c r="A13" s="5" t="s">
        <v>631</v>
      </c>
      <c r="B13" s="5" t="s">
        <v>7</v>
      </c>
      <c r="C13" s="31"/>
      <c r="D13" s="31">
        <v>4600</v>
      </c>
      <c r="E13" s="31">
        <v>4600</v>
      </c>
      <c r="F13" s="31">
        <v>19657.05</v>
      </c>
      <c r="G13" s="9">
        <v>6</v>
      </c>
      <c r="H13" s="9">
        <v>4.9950000000000001</v>
      </c>
      <c r="I13" s="9">
        <f t="shared" si="0"/>
        <v>4.0000000000000009</v>
      </c>
      <c r="J13" s="5" t="s">
        <v>336</v>
      </c>
      <c r="K13" s="5" t="s">
        <v>51</v>
      </c>
      <c r="L13" s="5">
        <v>84403</v>
      </c>
      <c r="M13" s="6">
        <v>42292</v>
      </c>
      <c r="N13" s="27">
        <f t="shared" si="1"/>
        <v>9.2000000000000012E-2</v>
      </c>
      <c r="O13" s="27">
        <f>N13*2</f>
        <v>0.18400000000000002</v>
      </c>
      <c r="P13" s="27">
        <f t="shared" si="8"/>
        <v>1.1040000000000001</v>
      </c>
      <c r="Q13" s="27">
        <f t="shared" si="2"/>
        <v>1.1040000000000001</v>
      </c>
      <c r="R13" s="27">
        <f t="shared" si="4"/>
        <v>1.1040000000000001</v>
      </c>
      <c r="S13" s="27">
        <f t="shared" si="5"/>
        <v>1.1040000000000001</v>
      </c>
      <c r="T13" s="27">
        <f t="shared" si="6"/>
        <v>1.1040000000000001</v>
      </c>
      <c r="U13" s="27">
        <f t="shared" si="3"/>
        <v>0.46000000000000008</v>
      </c>
      <c r="V13" s="27">
        <f t="shared" si="7"/>
        <v>6.1640000000000006</v>
      </c>
      <c r="AE13" s="6"/>
      <c r="AG13" s="6"/>
    </row>
    <row r="14" spans="1:33" s="5" customFormat="1" x14ac:dyDescent="0.25">
      <c r="A14" s="5" t="s">
        <v>444</v>
      </c>
      <c r="B14" s="5" t="s">
        <v>7</v>
      </c>
      <c r="C14" s="31"/>
      <c r="D14" s="31">
        <v>3528.2</v>
      </c>
      <c r="E14" s="31">
        <v>3528.2</v>
      </c>
      <c r="F14" s="31">
        <v>13206</v>
      </c>
      <c r="G14" s="9">
        <v>3.99</v>
      </c>
      <c r="H14" s="9">
        <v>3.431</v>
      </c>
      <c r="I14" s="9">
        <f t="shared" si="0"/>
        <v>3.0680000000000001</v>
      </c>
      <c r="J14" s="5" t="s">
        <v>30</v>
      </c>
      <c r="K14" s="5" t="s">
        <v>31</v>
      </c>
      <c r="L14" s="5">
        <v>84098</v>
      </c>
      <c r="M14" s="6">
        <v>42132</v>
      </c>
      <c r="N14" s="27">
        <f t="shared" si="1"/>
        <v>7.0564000000000002E-2</v>
      </c>
      <c r="O14" s="27">
        <f>N14*7</f>
        <v>0.493948</v>
      </c>
      <c r="P14" s="27">
        <f t="shared" si="8"/>
        <v>0.84676799999999997</v>
      </c>
      <c r="Q14" s="27">
        <f t="shared" si="2"/>
        <v>0.84676799999999997</v>
      </c>
      <c r="R14" s="27">
        <f t="shared" si="4"/>
        <v>0.84676799999999997</v>
      </c>
      <c r="S14" s="27">
        <f t="shared" si="5"/>
        <v>0.84676799999999997</v>
      </c>
      <c r="T14" s="27">
        <f t="shared" si="6"/>
        <v>0.84676799999999997</v>
      </c>
      <c r="U14" s="27">
        <f t="shared" si="3"/>
        <v>0.35282000000000002</v>
      </c>
      <c r="V14" s="27">
        <f t="shared" si="7"/>
        <v>5.0806080000000007</v>
      </c>
      <c r="AE14" s="6"/>
      <c r="AG14" s="6"/>
    </row>
    <row r="15" spans="1:33" s="5" customFormat="1" x14ac:dyDescent="0.25">
      <c r="A15" s="5" t="s">
        <v>445</v>
      </c>
      <c r="B15" s="5" t="s">
        <v>7</v>
      </c>
      <c r="C15" s="31"/>
      <c r="D15" s="31">
        <v>4600</v>
      </c>
      <c r="E15" s="31">
        <v>4600</v>
      </c>
      <c r="F15" s="31">
        <v>25508</v>
      </c>
      <c r="G15" s="9">
        <v>8.4149999999999991</v>
      </c>
      <c r="H15" s="9">
        <v>7.1849999999999996</v>
      </c>
      <c r="I15" s="9">
        <f t="shared" si="0"/>
        <v>4.0000000000000009</v>
      </c>
      <c r="J15" s="5" t="s">
        <v>17</v>
      </c>
      <c r="K15" s="5" t="s">
        <v>11</v>
      </c>
      <c r="L15" s="5">
        <v>84065</v>
      </c>
      <c r="M15" s="6">
        <v>42102</v>
      </c>
      <c r="N15" s="27">
        <f t="shared" si="1"/>
        <v>9.2000000000000012E-2</v>
      </c>
      <c r="O15" s="27">
        <f>N15*8</f>
        <v>0.7360000000000001</v>
      </c>
      <c r="P15" s="27">
        <f t="shared" si="8"/>
        <v>1.1040000000000001</v>
      </c>
      <c r="Q15" s="27">
        <f t="shared" si="2"/>
        <v>1.1040000000000001</v>
      </c>
      <c r="R15" s="27">
        <f t="shared" si="4"/>
        <v>1.1040000000000001</v>
      </c>
      <c r="S15" s="27">
        <f t="shared" si="5"/>
        <v>1.1040000000000001</v>
      </c>
      <c r="T15" s="27">
        <f t="shared" si="6"/>
        <v>1.1040000000000001</v>
      </c>
      <c r="U15" s="27">
        <f t="shared" si="3"/>
        <v>0.46000000000000008</v>
      </c>
      <c r="V15" s="28">
        <f t="shared" si="7"/>
        <v>6.7160000000000002</v>
      </c>
      <c r="AE15" s="6"/>
      <c r="AG15" s="6"/>
    </row>
    <row r="16" spans="1:33" s="5" customFormat="1" x14ac:dyDescent="0.25">
      <c r="A16" s="5" t="s">
        <v>632</v>
      </c>
      <c r="B16" s="5" t="s">
        <v>7</v>
      </c>
      <c r="C16" s="31"/>
      <c r="D16" s="31">
        <v>4600</v>
      </c>
      <c r="E16" s="31">
        <v>4600</v>
      </c>
      <c r="F16" s="31">
        <v>12825</v>
      </c>
      <c r="G16" s="9">
        <v>5.13</v>
      </c>
      <c r="H16" s="9">
        <v>4.3760000000000003</v>
      </c>
      <c r="I16" s="9">
        <f t="shared" si="0"/>
        <v>4.0000000000000009</v>
      </c>
      <c r="J16" s="5" t="s">
        <v>389</v>
      </c>
      <c r="K16" s="5" t="s">
        <v>85</v>
      </c>
      <c r="L16" s="5">
        <v>84062</v>
      </c>
      <c r="M16" s="6">
        <v>42412</v>
      </c>
      <c r="N16" s="27">
        <f t="shared" si="1"/>
        <v>9.2000000000000012E-2</v>
      </c>
      <c r="O16" s="27">
        <v>0</v>
      </c>
      <c r="P16" s="27">
        <f>N16*10</f>
        <v>0.92000000000000015</v>
      </c>
      <c r="Q16" s="27">
        <f t="shared" si="2"/>
        <v>1.1040000000000001</v>
      </c>
      <c r="R16" s="27">
        <f t="shared" si="4"/>
        <v>1.1040000000000001</v>
      </c>
      <c r="S16" s="27">
        <f t="shared" si="5"/>
        <v>1.1040000000000001</v>
      </c>
      <c r="T16" s="27">
        <f t="shared" si="6"/>
        <v>1.1040000000000001</v>
      </c>
      <c r="U16" s="27">
        <f t="shared" si="3"/>
        <v>0.46000000000000008</v>
      </c>
      <c r="V16" s="27">
        <f t="shared" si="7"/>
        <v>5.7960000000000003</v>
      </c>
      <c r="AE16" s="6"/>
      <c r="AG16" s="6"/>
    </row>
    <row r="17" spans="1:33" s="5" customFormat="1" x14ac:dyDescent="0.25">
      <c r="A17" s="5" t="s">
        <v>446</v>
      </c>
      <c r="B17" s="5" t="s">
        <v>7</v>
      </c>
      <c r="C17" s="31"/>
      <c r="D17" s="31">
        <v>4600</v>
      </c>
      <c r="E17" s="31">
        <v>4600</v>
      </c>
      <c r="F17" s="31">
        <v>24549.69</v>
      </c>
      <c r="G17" s="9">
        <v>7</v>
      </c>
      <c r="H17" s="9">
        <v>5.7720000000000002</v>
      </c>
      <c r="I17" s="9">
        <f t="shared" si="0"/>
        <v>4.0000000000000009</v>
      </c>
      <c r="J17" s="5" t="s">
        <v>13</v>
      </c>
      <c r="K17" s="5" t="s">
        <v>11</v>
      </c>
      <c r="L17" s="5">
        <v>84103</v>
      </c>
      <c r="M17" s="6">
        <v>42118</v>
      </c>
      <c r="N17" s="27">
        <f t="shared" si="1"/>
        <v>9.2000000000000012E-2</v>
      </c>
      <c r="O17" s="27">
        <f>N17*8</f>
        <v>0.7360000000000001</v>
      </c>
      <c r="P17" s="27">
        <f>N17*12</f>
        <v>1.1040000000000001</v>
      </c>
      <c r="Q17" s="27">
        <f t="shared" si="2"/>
        <v>1.1040000000000001</v>
      </c>
      <c r="R17" s="27">
        <f t="shared" si="4"/>
        <v>1.1040000000000001</v>
      </c>
      <c r="S17" s="27">
        <f t="shared" si="5"/>
        <v>1.1040000000000001</v>
      </c>
      <c r="T17" s="27">
        <f t="shared" si="6"/>
        <v>1.1040000000000001</v>
      </c>
      <c r="U17" s="27">
        <f t="shared" si="3"/>
        <v>0.46000000000000008</v>
      </c>
      <c r="V17" s="27">
        <f t="shared" si="7"/>
        <v>6.7160000000000002</v>
      </c>
    </row>
    <row r="18" spans="1:33" s="5" customFormat="1" x14ac:dyDescent="0.25">
      <c r="A18" s="5" t="s">
        <v>634</v>
      </c>
      <c r="B18" s="5" t="s">
        <v>7</v>
      </c>
      <c r="C18" s="31"/>
      <c r="D18" s="31">
        <v>4600</v>
      </c>
      <c r="E18" s="31">
        <v>4600</v>
      </c>
      <c r="F18" s="31">
        <v>14107</v>
      </c>
      <c r="G18" s="9">
        <v>8.25</v>
      </c>
      <c r="H18" s="9">
        <v>7.1429999999999998</v>
      </c>
      <c r="I18" s="9">
        <f t="shared" si="0"/>
        <v>4.0000000000000009</v>
      </c>
      <c r="J18" s="5" t="s">
        <v>171</v>
      </c>
      <c r="K18" s="5" t="s">
        <v>66</v>
      </c>
      <c r="L18" s="5">
        <v>84040</v>
      </c>
      <c r="M18" s="6">
        <v>42394</v>
      </c>
      <c r="N18" s="27">
        <f t="shared" si="1"/>
        <v>9.2000000000000012E-2</v>
      </c>
      <c r="O18" s="27">
        <v>0</v>
      </c>
      <c r="P18" s="27">
        <f>N18*11</f>
        <v>1.0120000000000002</v>
      </c>
      <c r="Q18" s="27">
        <f t="shared" si="2"/>
        <v>1.1040000000000001</v>
      </c>
      <c r="R18" s="27">
        <f t="shared" si="4"/>
        <v>1.1040000000000001</v>
      </c>
      <c r="S18" s="27">
        <f t="shared" si="5"/>
        <v>1.1040000000000001</v>
      </c>
      <c r="T18" s="27">
        <f t="shared" si="6"/>
        <v>1.1040000000000001</v>
      </c>
      <c r="U18" s="27">
        <f t="shared" si="3"/>
        <v>0.46000000000000008</v>
      </c>
      <c r="V18" s="27">
        <f t="shared" si="7"/>
        <v>5.8880000000000008</v>
      </c>
    </row>
    <row r="19" spans="1:33" s="5" customFormat="1" x14ac:dyDescent="0.25">
      <c r="A19" s="5" t="s">
        <v>635</v>
      </c>
      <c r="B19" s="5" t="s">
        <v>7</v>
      </c>
      <c r="C19" s="31"/>
      <c r="D19" s="31">
        <v>4148.05</v>
      </c>
      <c r="E19" s="31">
        <v>4148.05</v>
      </c>
      <c r="F19" s="31">
        <v>17935</v>
      </c>
      <c r="G19" s="9">
        <v>4.1399999999999997</v>
      </c>
      <c r="H19" s="9">
        <v>3.6070000000000002</v>
      </c>
      <c r="I19" s="9">
        <f t="shared" si="0"/>
        <v>3.6070000000000007</v>
      </c>
      <c r="J19" s="5" t="s">
        <v>470</v>
      </c>
      <c r="K19" s="5" t="s">
        <v>363</v>
      </c>
      <c r="L19" s="5">
        <v>84306</v>
      </c>
      <c r="M19" s="6">
        <v>42257</v>
      </c>
      <c r="N19" s="27">
        <f t="shared" si="1"/>
        <v>8.2961000000000007E-2</v>
      </c>
      <c r="O19" s="27">
        <f>N19*3</f>
        <v>0.24888300000000002</v>
      </c>
      <c r="P19" s="27">
        <f>N19*12</f>
        <v>0.99553200000000008</v>
      </c>
      <c r="Q19" s="27">
        <f t="shared" si="2"/>
        <v>0.99553200000000008</v>
      </c>
      <c r="R19" s="27">
        <f t="shared" si="4"/>
        <v>0.99553200000000008</v>
      </c>
      <c r="S19" s="27">
        <f t="shared" si="5"/>
        <v>0.99553200000000008</v>
      </c>
      <c r="T19" s="27">
        <f t="shared" si="6"/>
        <v>0.99553200000000008</v>
      </c>
      <c r="U19" s="27">
        <f t="shared" si="3"/>
        <v>0.41480500000000003</v>
      </c>
      <c r="V19" s="27">
        <f t="shared" si="7"/>
        <v>5.6413479999999998</v>
      </c>
      <c r="AE19" s="6"/>
      <c r="AG19" s="6"/>
    </row>
    <row r="20" spans="1:33" s="5" customFormat="1" x14ac:dyDescent="0.25">
      <c r="A20" s="5" t="s">
        <v>636</v>
      </c>
      <c r="B20" s="5" t="s">
        <v>7</v>
      </c>
      <c r="C20" s="31"/>
      <c r="D20" s="31">
        <v>4600</v>
      </c>
      <c r="E20" s="31">
        <v>4600</v>
      </c>
      <c r="F20" s="31">
        <v>19104</v>
      </c>
      <c r="G20" s="9">
        <v>5.6</v>
      </c>
      <c r="H20" s="9">
        <v>4.5270000000000001</v>
      </c>
      <c r="I20" s="9">
        <f t="shared" si="0"/>
        <v>4.0000000000000009</v>
      </c>
      <c r="J20" s="5" t="s">
        <v>333</v>
      </c>
      <c r="K20" s="5" t="s">
        <v>51</v>
      </c>
      <c r="L20" s="5">
        <v>84404</v>
      </c>
      <c r="M20" s="6">
        <v>42192</v>
      </c>
      <c r="N20" s="27">
        <f t="shared" si="1"/>
        <v>9.2000000000000012E-2</v>
      </c>
      <c r="O20" s="27">
        <f>N20*5</f>
        <v>0.46000000000000008</v>
      </c>
      <c r="P20" s="27">
        <f>N20*12</f>
        <v>1.1040000000000001</v>
      </c>
      <c r="Q20" s="27">
        <f t="shared" si="2"/>
        <v>1.1040000000000001</v>
      </c>
      <c r="R20" s="27">
        <f t="shared" si="4"/>
        <v>1.1040000000000001</v>
      </c>
      <c r="S20" s="27">
        <f t="shared" si="5"/>
        <v>1.1040000000000001</v>
      </c>
      <c r="T20" s="27">
        <f t="shared" si="6"/>
        <v>1.1040000000000001</v>
      </c>
      <c r="U20" s="27">
        <f t="shared" si="3"/>
        <v>0.46000000000000008</v>
      </c>
      <c r="V20" s="27">
        <f t="shared" si="7"/>
        <v>6.44</v>
      </c>
      <c r="AE20" s="6"/>
      <c r="AG20" s="6"/>
    </row>
    <row r="21" spans="1:33" s="5" customFormat="1" x14ac:dyDescent="0.25">
      <c r="A21" s="5" t="s">
        <v>637</v>
      </c>
      <c r="B21" s="5" t="s">
        <v>7</v>
      </c>
      <c r="C21" s="31"/>
      <c r="D21" s="31">
        <v>4600</v>
      </c>
      <c r="E21" s="31">
        <v>4600</v>
      </c>
      <c r="F21" s="31">
        <v>10729</v>
      </c>
      <c r="G21" s="9">
        <v>5.4</v>
      </c>
      <c r="H21" s="9">
        <v>4.665</v>
      </c>
      <c r="I21" s="9">
        <f t="shared" si="0"/>
        <v>4.0000000000000009</v>
      </c>
      <c r="J21" s="5" t="s">
        <v>638</v>
      </c>
      <c r="K21" s="5" t="s">
        <v>66</v>
      </c>
      <c r="L21" s="5">
        <v>84075</v>
      </c>
      <c r="M21" s="6">
        <v>42427</v>
      </c>
      <c r="N21" s="27">
        <f t="shared" si="1"/>
        <v>9.2000000000000012E-2</v>
      </c>
      <c r="O21" s="27">
        <v>0</v>
      </c>
      <c r="P21" s="27">
        <f>N21*10</f>
        <v>0.92000000000000015</v>
      </c>
      <c r="Q21" s="27">
        <f t="shared" si="2"/>
        <v>1.1040000000000001</v>
      </c>
      <c r="R21" s="27">
        <f t="shared" si="4"/>
        <v>1.1040000000000001</v>
      </c>
      <c r="S21" s="27">
        <f t="shared" si="5"/>
        <v>1.1040000000000001</v>
      </c>
      <c r="T21" s="27">
        <f t="shared" si="6"/>
        <v>1.1040000000000001</v>
      </c>
      <c r="U21" s="27">
        <f t="shared" si="3"/>
        <v>0.46000000000000008</v>
      </c>
      <c r="V21" s="27">
        <f t="shared" si="7"/>
        <v>5.7960000000000003</v>
      </c>
      <c r="AE21" s="6"/>
      <c r="AG21" s="6"/>
    </row>
    <row r="22" spans="1:33" s="5" customFormat="1" x14ac:dyDescent="0.25">
      <c r="A22" s="5" t="s">
        <v>639</v>
      </c>
      <c r="B22" s="5" t="s">
        <v>7</v>
      </c>
      <c r="C22" s="31"/>
      <c r="D22" s="31">
        <v>4258.45</v>
      </c>
      <c r="E22" s="31">
        <v>4258.45</v>
      </c>
      <c r="F22" s="31">
        <v>18000</v>
      </c>
      <c r="G22" s="9">
        <v>4.2750000000000004</v>
      </c>
      <c r="H22" s="9">
        <v>3.7029999999999998</v>
      </c>
      <c r="I22" s="9">
        <f t="shared" si="0"/>
        <v>3.7029999999999998</v>
      </c>
      <c r="J22" s="5" t="s">
        <v>17</v>
      </c>
      <c r="K22" s="5" t="s">
        <v>11</v>
      </c>
      <c r="L22" s="5">
        <v>84065</v>
      </c>
      <c r="M22" s="6">
        <v>42299</v>
      </c>
      <c r="N22" s="27">
        <f t="shared" si="1"/>
        <v>8.5168999999999995E-2</v>
      </c>
      <c r="O22" s="27">
        <f>N22*2</f>
        <v>0.17033799999999999</v>
      </c>
      <c r="P22" s="27">
        <f t="shared" ref="P22:P29" si="9">N22*12</f>
        <v>1.0220279999999999</v>
      </c>
      <c r="Q22" s="27">
        <f t="shared" si="2"/>
        <v>1.0220279999999999</v>
      </c>
      <c r="R22" s="27">
        <f t="shared" si="4"/>
        <v>1.0220279999999999</v>
      </c>
      <c r="S22" s="27">
        <f t="shared" si="5"/>
        <v>1.0220279999999999</v>
      </c>
      <c r="T22" s="27">
        <f t="shared" si="6"/>
        <v>1.0220279999999999</v>
      </c>
      <c r="U22" s="27">
        <f t="shared" si="3"/>
        <v>0.42584499999999997</v>
      </c>
      <c r="V22" s="27">
        <f t="shared" si="7"/>
        <v>5.7063229999999985</v>
      </c>
      <c r="AE22" s="6"/>
      <c r="AG22" s="6"/>
    </row>
    <row r="23" spans="1:33" s="5" customFormat="1" x14ac:dyDescent="0.25">
      <c r="A23" s="5" t="s">
        <v>641</v>
      </c>
      <c r="B23" s="5" t="s">
        <v>7</v>
      </c>
      <c r="C23" s="31"/>
      <c r="D23" s="31">
        <v>4600</v>
      </c>
      <c r="E23" s="31">
        <v>4600</v>
      </c>
      <c r="F23" s="31">
        <v>17174.41</v>
      </c>
      <c r="G23" s="9">
        <v>7.8</v>
      </c>
      <c r="H23" s="9">
        <v>6.8410000000000002</v>
      </c>
      <c r="I23" s="9">
        <f t="shared" si="0"/>
        <v>4.0000000000000009</v>
      </c>
      <c r="J23" s="5" t="s">
        <v>642</v>
      </c>
      <c r="K23" s="5" t="s">
        <v>363</v>
      </c>
      <c r="L23" s="5">
        <v>84340</v>
      </c>
      <c r="M23" s="6">
        <v>42292</v>
      </c>
      <c r="N23" s="27">
        <f t="shared" si="1"/>
        <v>9.2000000000000012E-2</v>
      </c>
      <c r="O23" s="27">
        <f>N23*2</f>
        <v>0.18400000000000002</v>
      </c>
      <c r="P23" s="27">
        <f t="shared" si="9"/>
        <v>1.1040000000000001</v>
      </c>
      <c r="Q23" s="27">
        <f t="shared" si="2"/>
        <v>1.1040000000000001</v>
      </c>
      <c r="R23" s="27">
        <f t="shared" si="4"/>
        <v>1.1040000000000001</v>
      </c>
      <c r="S23" s="27">
        <f t="shared" si="5"/>
        <v>1.1040000000000001</v>
      </c>
      <c r="T23" s="27">
        <f t="shared" si="6"/>
        <v>1.1040000000000001</v>
      </c>
      <c r="U23" s="27">
        <f t="shared" si="3"/>
        <v>0.46000000000000008</v>
      </c>
      <c r="V23" s="27">
        <f t="shared" si="7"/>
        <v>6.1640000000000006</v>
      </c>
    </row>
    <row r="24" spans="1:33" s="5" customFormat="1" x14ac:dyDescent="0.25">
      <c r="A24" s="5" t="s">
        <v>644</v>
      </c>
      <c r="B24" s="5" t="s">
        <v>7</v>
      </c>
      <c r="C24" s="31"/>
      <c r="D24" s="31">
        <v>4600</v>
      </c>
      <c r="E24" s="31">
        <v>4600</v>
      </c>
      <c r="F24" s="31">
        <v>18867</v>
      </c>
      <c r="G24" s="9">
        <v>5.7</v>
      </c>
      <c r="H24" s="9">
        <v>4.9740000000000002</v>
      </c>
      <c r="I24" s="9">
        <f t="shared" si="0"/>
        <v>4.0000000000000009</v>
      </c>
      <c r="J24" s="5" t="s">
        <v>645</v>
      </c>
      <c r="K24" s="5" t="s">
        <v>51</v>
      </c>
      <c r="L24" s="5">
        <v>84404</v>
      </c>
      <c r="M24" s="6">
        <v>42185</v>
      </c>
      <c r="N24" s="27">
        <f t="shared" si="1"/>
        <v>9.2000000000000012E-2</v>
      </c>
      <c r="O24" s="27">
        <f>N24*6</f>
        <v>0.55200000000000005</v>
      </c>
      <c r="P24" s="27">
        <f t="shared" si="9"/>
        <v>1.1040000000000001</v>
      </c>
      <c r="Q24" s="27">
        <f t="shared" si="2"/>
        <v>1.1040000000000001</v>
      </c>
      <c r="R24" s="27">
        <f t="shared" si="4"/>
        <v>1.1040000000000001</v>
      </c>
      <c r="S24" s="27">
        <f t="shared" si="5"/>
        <v>1.1040000000000001</v>
      </c>
      <c r="T24" s="27">
        <f t="shared" si="6"/>
        <v>1.1040000000000001</v>
      </c>
      <c r="U24" s="27">
        <f t="shared" si="3"/>
        <v>0.46000000000000008</v>
      </c>
      <c r="V24" s="27">
        <f t="shared" si="7"/>
        <v>6.532</v>
      </c>
    </row>
    <row r="25" spans="1:33" s="5" customFormat="1" x14ac:dyDescent="0.25">
      <c r="A25" s="5" t="s">
        <v>663</v>
      </c>
      <c r="B25" s="5" t="s">
        <v>7</v>
      </c>
      <c r="C25" s="31"/>
      <c r="D25" s="31">
        <v>4029.6</v>
      </c>
      <c r="E25" s="31">
        <v>4029.6</v>
      </c>
      <c r="F25" s="31">
        <v>17459</v>
      </c>
      <c r="G25" s="9">
        <v>4.5750000000000002</v>
      </c>
      <c r="H25" s="9">
        <v>3.6850000000000001</v>
      </c>
      <c r="I25" s="9">
        <f t="shared" si="0"/>
        <v>3.504</v>
      </c>
      <c r="J25" s="5" t="s">
        <v>13</v>
      </c>
      <c r="K25" s="5" t="s">
        <v>11</v>
      </c>
      <c r="L25" s="5">
        <v>84105</v>
      </c>
      <c r="M25" s="6">
        <v>42213</v>
      </c>
      <c r="N25" s="27">
        <f t="shared" si="1"/>
        <v>8.0591999999999997E-2</v>
      </c>
      <c r="O25" s="27">
        <f>N25*5</f>
        <v>0.40295999999999998</v>
      </c>
      <c r="P25" s="27">
        <f t="shared" si="9"/>
        <v>0.96710399999999996</v>
      </c>
      <c r="Q25" s="27">
        <f t="shared" si="2"/>
        <v>0.96710399999999996</v>
      </c>
      <c r="R25" s="27">
        <f t="shared" si="4"/>
        <v>0.96710399999999996</v>
      </c>
      <c r="S25" s="27">
        <f t="shared" si="5"/>
        <v>0.96710399999999996</v>
      </c>
      <c r="T25" s="27">
        <f t="shared" si="6"/>
        <v>0.96710399999999996</v>
      </c>
      <c r="U25" s="27">
        <f t="shared" si="3"/>
        <v>0.40295999999999998</v>
      </c>
      <c r="V25" s="27">
        <f t="shared" si="7"/>
        <v>5.6414400000000002</v>
      </c>
    </row>
    <row r="26" spans="1:33" s="5" customFormat="1" x14ac:dyDescent="0.25">
      <c r="A26" s="5" t="s">
        <v>643</v>
      </c>
      <c r="B26" s="5" t="s">
        <v>7</v>
      </c>
      <c r="C26" s="31"/>
      <c r="D26" s="31">
        <v>4600</v>
      </c>
      <c r="E26" s="31">
        <v>4600</v>
      </c>
      <c r="F26" s="31">
        <v>13236</v>
      </c>
      <c r="G26" s="9">
        <v>7.8</v>
      </c>
      <c r="H26" s="9">
        <v>6.5880000000000001</v>
      </c>
      <c r="I26" s="9">
        <f t="shared" si="0"/>
        <v>4.0000000000000009</v>
      </c>
      <c r="J26" s="5" t="s">
        <v>206</v>
      </c>
      <c r="K26" s="5" t="s">
        <v>66</v>
      </c>
      <c r="L26" s="5">
        <v>84405</v>
      </c>
      <c r="M26" s="6">
        <v>42184</v>
      </c>
      <c r="N26" s="27">
        <f t="shared" si="1"/>
        <v>9.2000000000000012E-2</v>
      </c>
      <c r="O26" s="27">
        <f>N26*6</f>
        <v>0.55200000000000005</v>
      </c>
      <c r="P26" s="27">
        <f t="shared" si="9"/>
        <v>1.1040000000000001</v>
      </c>
      <c r="Q26" s="27">
        <f t="shared" si="2"/>
        <v>1.1040000000000001</v>
      </c>
      <c r="R26" s="27">
        <f t="shared" si="4"/>
        <v>1.1040000000000001</v>
      </c>
      <c r="S26" s="27">
        <f t="shared" si="5"/>
        <v>1.1040000000000001</v>
      </c>
      <c r="T26" s="27">
        <f t="shared" si="6"/>
        <v>1.1040000000000001</v>
      </c>
      <c r="U26" s="27">
        <f t="shared" si="3"/>
        <v>0.46000000000000008</v>
      </c>
      <c r="V26" s="27">
        <f t="shared" si="7"/>
        <v>6.532</v>
      </c>
    </row>
    <row r="27" spans="1:33" s="5" customFormat="1" x14ac:dyDescent="0.25">
      <c r="A27" s="5" t="s">
        <v>448</v>
      </c>
      <c r="B27" s="5" t="s">
        <v>7</v>
      </c>
      <c r="C27" s="31"/>
      <c r="D27" s="31">
        <v>4600</v>
      </c>
      <c r="E27" s="31">
        <v>4600</v>
      </c>
      <c r="F27" s="31">
        <v>29358.63</v>
      </c>
      <c r="G27" s="9">
        <v>10.199999999999999</v>
      </c>
      <c r="H27" s="9">
        <v>8.8930000000000007</v>
      </c>
      <c r="I27" s="9">
        <f t="shared" si="0"/>
        <v>4.0000000000000009</v>
      </c>
      <c r="J27" s="5" t="s">
        <v>449</v>
      </c>
      <c r="K27" s="5" t="s">
        <v>11</v>
      </c>
      <c r="L27" s="5">
        <v>84081</v>
      </c>
      <c r="M27" s="6">
        <v>42132</v>
      </c>
      <c r="N27" s="27">
        <f t="shared" si="1"/>
        <v>9.2000000000000012E-2</v>
      </c>
      <c r="O27" s="27">
        <f>N27*7</f>
        <v>0.64400000000000013</v>
      </c>
      <c r="P27" s="27">
        <f t="shared" si="9"/>
        <v>1.1040000000000001</v>
      </c>
      <c r="Q27" s="27">
        <f t="shared" si="2"/>
        <v>1.1040000000000001</v>
      </c>
      <c r="R27" s="27">
        <f t="shared" si="4"/>
        <v>1.1040000000000001</v>
      </c>
      <c r="S27" s="27">
        <f t="shared" si="5"/>
        <v>1.1040000000000001</v>
      </c>
      <c r="T27" s="27">
        <f t="shared" si="6"/>
        <v>1.1040000000000001</v>
      </c>
      <c r="U27" s="27">
        <f t="shared" si="3"/>
        <v>0.46000000000000008</v>
      </c>
      <c r="V27" s="27">
        <f t="shared" si="7"/>
        <v>6.6240000000000006</v>
      </c>
      <c r="AE27" s="6"/>
      <c r="AG27" s="6"/>
    </row>
    <row r="28" spans="1:33" s="5" customFormat="1" x14ac:dyDescent="0.25">
      <c r="A28" s="5" t="s">
        <v>450</v>
      </c>
      <c r="B28" s="5" t="s">
        <v>7</v>
      </c>
      <c r="C28" s="31"/>
      <c r="D28" s="31">
        <v>4600</v>
      </c>
      <c r="E28" s="31">
        <v>4600</v>
      </c>
      <c r="F28" s="31">
        <v>29395</v>
      </c>
      <c r="G28" s="9">
        <v>8.25</v>
      </c>
      <c r="H28" s="9">
        <v>5.9290000000000003</v>
      </c>
      <c r="I28" s="9">
        <f t="shared" si="0"/>
        <v>4.0000000000000009</v>
      </c>
      <c r="J28" s="5" t="s">
        <v>35</v>
      </c>
      <c r="K28" s="5" t="s">
        <v>11</v>
      </c>
      <c r="L28" s="5">
        <v>84092</v>
      </c>
      <c r="M28" s="6">
        <v>42117</v>
      </c>
      <c r="N28" s="27">
        <f t="shared" si="1"/>
        <v>9.2000000000000012E-2</v>
      </c>
      <c r="O28" s="27">
        <f>N28*8</f>
        <v>0.7360000000000001</v>
      </c>
      <c r="P28" s="27">
        <f t="shared" si="9"/>
        <v>1.1040000000000001</v>
      </c>
      <c r="Q28" s="27">
        <f t="shared" si="2"/>
        <v>1.1040000000000001</v>
      </c>
      <c r="R28" s="27">
        <f t="shared" si="4"/>
        <v>1.1040000000000001</v>
      </c>
      <c r="S28" s="27">
        <f t="shared" si="5"/>
        <v>1.1040000000000001</v>
      </c>
      <c r="T28" s="27">
        <f t="shared" si="6"/>
        <v>1.1040000000000001</v>
      </c>
      <c r="U28" s="27">
        <f t="shared" si="3"/>
        <v>0.46000000000000008</v>
      </c>
      <c r="V28" s="27">
        <f t="shared" si="7"/>
        <v>6.7160000000000002</v>
      </c>
    </row>
    <row r="29" spans="1:33" s="5" customFormat="1" x14ac:dyDescent="0.25">
      <c r="A29" s="5" t="s">
        <v>681</v>
      </c>
      <c r="B29" s="5" t="s">
        <v>7</v>
      </c>
      <c r="C29" s="31"/>
      <c r="D29" s="31">
        <v>4600</v>
      </c>
      <c r="E29" s="31">
        <v>4600</v>
      </c>
      <c r="F29" s="31">
        <v>16480</v>
      </c>
      <c r="G29" s="9">
        <v>5.04</v>
      </c>
      <c r="H29" s="9">
        <v>4.3230000000000004</v>
      </c>
      <c r="I29" s="9">
        <f t="shared" si="0"/>
        <v>4.0000000000000009</v>
      </c>
      <c r="J29" s="5" t="s">
        <v>124</v>
      </c>
      <c r="K29" s="5" t="s">
        <v>66</v>
      </c>
      <c r="L29" s="5">
        <v>84025</v>
      </c>
      <c r="M29" s="6">
        <v>42327</v>
      </c>
      <c r="N29" s="27">
        <f t="shared" si="1"/>
        <v>9.2000000000000012E-2</v>
      </c>
      <c r="O29" s="27">
        <f>N29*1</f>
        <v>9.2000000000000012E-2</v>
      </c>
      <c r="P29" s="27">
        <f t="shared" si="9"/>
        <v>1.1040000000000001</v>
      </c>
      <c r="Q29" s="27">
        <f t="shared" si="2"/>
        <v>1.1040000000000001</v>
      </c>
      <c r="R29" s="27">
        <f t="shared" si="4"/>
        <v>1.1040000000000001</v>
      </c>
      <c r="S29" s="27">
        <f t="shared" si="5"/>
        <v>1.1040000000000001</v>
      </c>
      <c r="T29" s="27">
        <f t="shared" si="6"/>
        <v>1.1040000000000001</v>
      </c>
      <c r="U29" s="27">
        <f t="shared" si="3"/>
        <v>0.46000000000000008</v>
      </c>
      <c r="V29" s="27">
        <f t="shared" si="7"/>
        <v>6.072000000000001</v>
      </c>
    </row>
    <row r="30" spans="1:33" s="5" customFormat="1" x14ac:dyDescent="0.25">
      <c r="A30" s="5" t="s">
        <v>682</v>
      </c>
      <c r="B30" s="5" t="s">
        <v>7</v>
      </c>
      <c r="C30" s="31"/>
      <c r="D30" s="31">
        <v>4113.55</v>
      </c>
      <c r="E30" s="31">
        <v>4113.55</v>
      </c>
      <c r="F30" s="31">
        <v>15530.52</v>
      </c>
      <c r="G30" s="9">
        <v>4.7699999999999996</v>
      </c>
      <c r="H30" s="9">
        <v>3.577</v>
      </c>
      <c r="I30" s="9">
        <f t="shared" si="0"/>
        <v>3.5770000000000004</v>
      </c>
      <c r="J30" s="5" t="s">
        <v>84</v>
      </c>
      <c r="K30" s="5" t="s">
        <v>85</v>
      </c>
      <c r="L30" s="5">
        <v>84057</v>
      </c>
      <c r="M30" s="6">
        <v>42394</v>
      </c>
      <c r="N30" s="27">
        <f t="shared" si="1"/>
        <v>8.2271000000000011E-2</v>
      </c>
      <c r="O30" s="27">
        <v>0</v>
      </c>
      <c r="P30" s="27">
        <f>N30*11</f>
        <v>0.90498100000000015</v>
      </c>
      <c r="Q30" s="27">
        <f t="shared" si="2"/>
        <v>0.98725200000000013</v>
      </c>
      <c r="R30" s="27">
        <f t="shared" si="4"/>
        <v>0.98725200000000013</v>
      </c>
      <c r="S30" s="27">
        <f t="shared" si="5"/>
        <v>0.98725200000000013</v>
      </c>
      <c r="T30" s="27">
        <f t="shared" si="6"/>
        <v>0.98725200000000013</v>
      </c>
      <c r="U30" s="27">
        <f t="shared" si="3"/>
        <v>0.41135500000000003</v>
      </c>
      <c r="V30" s="27">
        <f t="shared" si="7"/>
        <v>5.2653440000000007</v>
      </c>
      <c r="AE30" s="6"/>
      <c r="AG30" s="6"/>
    </row>
    <row r="31" spans="1:33" s="5" customFormat="1" x14ac:dyDescent="0.25">
      <c r="A31" s="5" t="s">
        <v>679</v>
      </c>
      <c r="B31" s="5" t="s">
        <v>7</v>
      </c>
      <c r="C31" s="31"/>
      <c r="D31" s="31">
        <v>4600</v>
      </c>
      <c r="E31" s="31">
        <v>4600</v>
      </c>
      <c r="F31" s="31">
        <v>15768.14</v>
      </c>
      <c r="G31" s="9">
        <v>4.8449999999999998</v>
      </c>
      <c r="H31" s="9">
        <v>4.2030000000000003</v>
      </c>
      <c r="I31" s="9">
        <f t="shared" si="0"/>
        <v>4.0000000000000009</v>
      </c>
      <c r="J31" s="5" t="s">
        <v>333</v>
      </c>
      <c r="K31" s="5" t="s">
        <v>51</v>
      </c>
      <c r="L31" s="5">
        <v>84414</v>
      </c>
      <c r="M31" s="6">
        <v>42426</v>
      </c>
      <c r="N31" s="27">
        <f t="shared" si="1"/>
        <v>9.2000000000000012E-2</v>
      </c>
      <c r="O31" s="27">
        <v>0</v>
      </c>
      <c r="P31" s="27">
        <f>N31*10</f>
        <v>0.92000000000000015</v>
      </c>
      <c r="Q31" s="27">
        <f t="shared" si="2"/>
        <v>1.1040000000000001</v>
      </c>
      <c r="R31" s="27">
        <f t="shared" si="4"/>
        <v>1.1040000000000001</v>
      </c>
      <c r="S31" s="27">
        <f t="shared" si="5"/>
        <v>1.1040000000000001</v>
      </c>
      <c r="T31" s="27">
        <f t="shared" si="6"/>
        <v>1.1040000000000001</v>
      </c>
      <c r="U31" s="27">
        <f t="shared" si="3"/>
        <v>0.46000000000000008</v>
      </c>
      <c r="V31" s="27">
        <f t="shared" si="7"/>
        <v>5.7960000000000003</v>
      </c>
    </row>
    <row r="32" spans="1:33" s="5" customFormat="1" x14ac:dyDescent="0.25">
      <c r="A32" s="5" t="s">
        <v>684</v>
      </c>
      <c r="B32" s="5" t="s">
        <v>7</v>
      </c>
      <c r="C32" s="31"/>
      <c r="D32" s="31">
        <v>4600</v>
      </c>
      <c r="E32" s="31">
        <v>4600</v>
      </c>
      <c r="F32" s="31">
        <v>41895</v>
      </c>
      <c r="G32" s="9">
        <v>7.35</v>
      </c>
      <c r="H32" s="9">
        <v>6.2549999999999999</v>
      </c>
      <c r="I32" s="9">
        <f t="shared" si="0"/>
        <v>4.0000000000000009</v>
      </c>
      <c r="J32" s="5" t="s">
        <v>53</v>
      </c>
      <c r="K32" s="5" t="s">
        <v>51</v>
      </c>
      <c r="L32" s="5">
        <v>84067</v>
      </c>
      <c r="M32" s="6">
        <v>42486</v>
      </c>
      <c r="N32" s="27">
        <f t="shared" si="1"/>
        <v>9.2000000000000012E-2</v>
      </c>
      <c r="O32" s="27">
        <v>0</v>
      </c>
      <c r="P32" s="27">
        <f>N32*8</f>
        <v>0.7360000000000001</v>
      </c>
      <c r="Q32" s="27">
        <f t="shared" si="2"/>
        <v>1.1040000000000001</v>
      </c>
      <c r="R32" s="27">
        <f t="shared" si="4"/>
        <v>1.1040000000000001</v>
      </c>
      <c r="S32" s="27">
        <f t="shared" si="5"/>
        <v>1.1040000000000001</v>
      </c>
      <c r="T32" s="27">
        <f t="shared" si="6"/>
        <v>1.1040000000000001</v>
      </c>
      <c r="U32" s="27">
        <f t="shared" si="3"/>
        <v>0.46000000000000008</v>
      </c>
      <c r="V32" s="27">
        <f t="shared" si="7"/>
        <v>5.6120000000000001</v>
      </c>
    </row>
    <row r="33" spans="1:33" s="5" customFormat="1" x14ac:dyDescent="0.25">
      <c r="A33" s="5" t="s">
        <v>685</v>
      </c>
      <c r="B33" s="5" t="s">
        <v>7</v>
      </c>
      <c r="C33" s="31"/>
      <c r="D33" s="31">
        <v>4600</v>
      </c>
      <c r="E33" s="31">
        <v>4600</v>
      </c>
      <c r="F33" s="31">
        <v>15068.98</v>
      </c>
      <c r="G33" s="9">
        <v>6.72</v>
      </c>
      <c r="H33" s="9">
        <v>5.774</v>
      </c>
      <c r="I33" s="9">
        <f t="shared" si="0"/>
        <v>4.0000000000000009</v>
      </c>
      <c r="J33" s="5" t="s">
        <v>13</v>
      </c>
      <c r="K33" s="5" t="s">
        <v>11</v>
      </c>
      <c r="L33" s="5">
        <v>84109</v>
      </c>
      <c r="M33" s="6">
        <v>42376</v>
      </c>
      <c r="N33" s="27">
        <f t="shared" si="1"/>
        <v>9.2000000000000012E-2</v>
      </c>
      <c r="O33" s="27">
        <v>0</v>
      </c>
      <c r="P33" s="27">
        <f>N33*11</f>
        <v>1.0120000000000002</v>
      </c>
      <c r="Q33" s="27">
        <f t="shared" si="2"/>
        <v>1.1040000000000001</v>
      </c>
      <c r="R33" s="27">
        <f t="shared" si="4"/>
        <v>1.1040000000000001</v>
      </c>
      <c r="S33" s="27">
        <f t="shared" si="5"/>
        <v>1.1040000000000001</v>
      </c>
      <c r="T33" s="27">
        <f t="shared" si="6"/>
        <v>1.1040000000000001</v>
      </c>
      <c r="U33" s="27">
        <f t="shared" si="3"/>
        <v>0.46000000000000008</v>
      </c>
      <c r="V33" s="27">
        <f t="shared" si="7"/>
        <v>5.8880000000000008</v>
      </c>
      <c r="AE33" s="6"/>
      <c r="AG33" s="6"/>
    </row>
    <row r="34" spans="1:33" s="5" customFormat="1" x14ac:dyDescent="0.25">
      <c r="A34" s="5" t="s">
        <v>680</v>
      </c>
      <c r="B34" s="5" t="s">
        <v>7</v>
      </c>
      <c r="C34" s="31"/>
      <c r="D34" s="31">
        <v>4600</v>
      </c>
      <c r="E34" s="31">
        <v>4600</v>
      </c>
      <c r="F34" s="31">
        <v>26087</v>
      </c>
      <c r="G34" s="9">
        <v>15.45</v>
      </c>
      <c r="H34" s="9">
        <v>12.499000000000001</v>
      </c>
      <c r="I34" s="9">
        <f t="shared" ref="I34:I65" si="10">(E34/1.15)/1000</f>
        <v>4.0000000000000009</v>
      </c>
      <c r="J34" s="5" t="s">
        <v>555</v>
      </c>
      <c r="K34" s="5" t="s">
        <v>51</v>
      </c>
      <c r="L34" s="5">
        <v>84401</v>
      </c>
      <c r="M34" s="6">
        <v>42394</v>
      </c>
      <c r="N34" s="27">
        <f t="shared" si="1"/>
        <v>9.2000000000000012E-2</v>
      </c>
      <c r="O34" s="27">
        <v>0</v>
      </c>
      <c r="P34" s="27">
        <f>N34*11</f>
        <v>1.0120000000000002</v>
      </c>
      <c r="Q34" s="27">
        <f t="shared" ref="Q34:Q65" si="11">N34*12</f>
        <v>1.1040000000000001</v>
      </c>
      <c r="R34" s="27">
        <f t="shared" si="4"/>
        <v>1.1040000000000001</v>
      </c>
      <c r="S34" s="27">
        <f t="shared" si="5"/>
        <v>1.1040000000000001</v>
      </c>
      <c r="T34" s="27">
        <f t="shared" si="6"/>
        <v>1.1040000000000001</v>
      </c>
      <c r="U34" s="27">
        <f t="shared" si="3"/>
        <v>0.46000000000000008</v>
      </c>
      <c r="V34" s="27">
        <f t="shared" si="7"/>
        <v>5.8880000000000008</v>
      </c>
      <c r="AE34" s="6"/>
      <c r="AG34" s="6"/>
    </row>
    <row r="35" spans="1:33" s="5" customFormat="1" x14ac:dyDescent="0.25">
      <c r="A35" s="5" t="s">
        <v>451</v>
      </c>
      <c r="B35" s="5" t="s">
        <v>7</v>
      </c>
      <c r="C35" s="31"/>
      <c r="D35" s="31">
        <v>4600</v>
      </c>
      <c r="E35" s="31">
        <v>4600</v>
      </c>
      <c r="F35" s="31">
        <v>18049</v>
      </c>
      <c r="G35" s="9">
        <v>5.61</v>
      </c>
      <c r="H35" s="9">
        <v>4.8730000000000002</v>
      </c>
      <c r="I35" s="9">
        <f t="shared" si="10"/>
        <v>4.0000000000000009</v>
      </c>
      <c r="J35" s="5" t="s">
        <v>84</v>
      </c>
      <c r="K35" s="5" t="s">
        <v>85</v>
      </c>
      <c r="L35" s="5">
        <v>84057</v>
      </c>
      <c r="M35" s="6">
        <v>42102</v>
      </c>
      <c r="N35" s="27">
        <f t="shared" si="1"/>
        <v>9.2000000000000012E-2</v>
      </c>
      <c r="O35" s="27">
        <f>N35*8</f>
        <v>0.7360000000000001</v>
      </c>
      <c r="P35" s="27">
        <f>N35*12</f>
        <v>1.1040000000000001</v>
      </c>
      <c r="Q35" s="27">
        <f t="shared" si="11"/>
        <v>1.1040000000000001</v>
      </c>
      <c r="R35" s="27">
        <f t="shared" si="4"/>
        <v>1.1040000000000001</v>
      </c>
      <c r="S35" s="27">
        <f t="shared" si="5"/>
        <v>1.1040000000000001</v>
      </c>
      <c r="T35" s="27">
        <f t="shared" si="6"/>
        <v>1.1040000000000001</v>
      </c>
      <c r="U35" s="27">
        <f t="shared" si="3"/>
        <v>0.46000000000000008</v>
      </c>
      <c r="V35" s="27">
        <f t="shared" si="7"/>
        <v>6.7160000000000002</v>
      </c>
      <c r="AE35" s="6"/>
      <c r="AG35" s="6"/>
    </row>
    <row r="36" spans="1:33" s="5" customFormat="1" x14ac:dyDescent="0.25">
      <c r="A36" s="5" t="s">
        <v>687</v>
      </c>
      <c r="B36" s="5" t="s">
        <v>7</v>
      </c>
      <c r="C36" s="31"/>
      <c r="D36" s="31">
        <v>4600</v>
      </c>
      <c r="E36" s="31">
        <v>4600</v>
      </c>
      <c r="F36" s="31">
        <v>43500</v>
      </c>
      <c r="G36" s="9">
        <v>10.08</v>
      </c>
      <c r="H36" s="9">
        <v>8.1479999999999997</v>
      </c>
      <c r="I36" s="9">
        <f t="shared" si="10"/>
        <v>4.0000000000000009</v>
      </c>
      <c r="J36" s="5" t="s">
        <v>124</v>
      </c>
      <c r="K36" s="5" t="s">
        <v>66</v>
      </c>
      <c r="L36" s="5">
        <v>84025</v>
      </c>
      <c r="M36" s="6">
        <v>42427</v>
      </c>
      <c r="N36" s="27">
        <f t="shared" si="1"/>
        <v>9.2000000000000012E-2</v>
      </c>
      <c r="O36" s="27">
        <v>0</v>
      </c>
      <c r="P36" s="27">
        <f>N36*10</f>
        <v>0.92000000000000015</v>
      </c>
      <c r="Q36" s="27">
        <f t="shared" si="11"/>
        <v>1.1040000000000001</v>
      </c>
      <c r="R36" s="27">
        <f t="shared" si="4"/>
        <v>1.1040000000000001</v>
      </c>
      <c r="S36" s="27">
        <f t="shared" si="5"/>
        <v>1.1040000000000001</v>
      </c>
      <c r="T36" s="27">
        <f t="shared" si="6"/>
        <v>1.1040000000000001</v>
      </c>
      <c r="U36" s="27">
        <f t="shared" si="3"/>
        <v>0.46000000000000008</v>
      </c>
      <c r="V36" s="27">
        <f t="shared" si="7"/>
        <v>5.7960000000000003</v>
      </c>
    </row>
    <row r="37" spans="1:33" s="5" customFormat="1" x14ac:dyDescent="0.25">
      <c r="A37" s="5" t="s">
        <v>688</v>
      </c>
      <c r="B37" s="5" t="s">
        <v>7</v>
      </c>
      <c r="C37" s="31"/>
      <c r="D37" s="31">
        <v>4600</v>
      </c>
      <c r="E37" s="31">
        <v>4600</v>
      </c>
      <c r="F37" s="31">
        <v>12824.48</v>
      </c>
      <c r="G37" s="9">
        <v>6.93</v>
      </c>
      <c r="H37" s="9">
        <v>5.9</v>
      </c>
      <c r="I37" s="9">
        <f t="shared" si="10"/>
        <v>4.0000000000000009</v>
      </c>
      <c r="J37" s="5" t="s">
        <v>488</v>
      </c>
      <c r="K37" s="5" t="s">
        <v>82</v>
      </c>
      <c r="L37" s="5">
        <v>84321</v>
      </c>
      <c r="M37" s="6">
        <v>42433</v>
      </c>
      <c r="N37" s="27">
        <f t="shared" si="1"/>
        <v>9.2000000000000012E-2</v>
      </c>
      <c r="O37" s="27">
        <v>0</v>
      </c>
      <c r="P37" s="27">
        <f>N37*9</f>
        <v>0.82800000000000007</v>
      </c>
      <c r="Q37" s="27">
        <f t="shared" si="11"/>
        <v>1.1040000000000001</v>
      </c>
      <c r="R37" s="27">
        <f t="shared" si="4"/>
        <v>1.1040000000000001</v>
      </c>
      <c r="S37" s="27">
        <f t="shared" si="5"/>
        <v>1.1040000000000001</v>
      </c>
      <c r="T37" s="27">
        <f t="shared" si="6"/>
        <v>1.1040000000000001</v>
      </c>
      <c r="U37" s="27">
        <f t="shared" si="3"/>
        <v>0.46000000000000008</v>
      </c>
      <c r="V37" s="27">
        <f t="shared" si="7"/>
        <v>5.7040000000000006</v>
      </c>
      <c r="AE37" s="6"/>
      <c r="AG37" s="6"/>
    </row>
    <row r="38" spans="1:33" s="5" customFormat="1" x14ac:dyDescent="0.25">
      <c r="A38" s="5" t="s">
        <v>689</v>
      </c>
      <c r="B38" s="5" t="s">
        <v>7</v>
      </c>
      <c r="C38" s="31"/>
      <c r="D38" s="31">
        <v>4600</v>
      </c>
      <c r="E38" s="31">
        <v>4600</v>
      </c>
      <c r="F38" s="31">
        <v>31716.18</v>
      </c>
      <c r="G38" s="9">
        <v>6.24</v>
      </c>
      <c r="H38" s="9">
        <v>4.819</v>
      </c>
      <c r="I38" s="9">
        <f t="shared" si="10"/>
        <v>4.0000000000000009</v>
      </c>
      <c r="J38" s="5" t="s">
        <v>473</v>
      </c>
      <c r="K38" s="5" t="s">
        <v>51</v>
      </c>
      <c r="L38" s="5">
        <v>84404</v>
      </c>
      <c r="M38" s="6">
        <v>42427</v>
      </c>
      <c r="N38" s="27">
        <f t="shared" si="1"/>
        <v>9.2000000000000012E-2</v>
      </c>
      <c r="O38" s="27">
        <v>0</v>
      </c>
      <c r="P38" s="27">
        <f>N38*10</f>
        <v>0.92000000000000015</v>
      </c>
      <c r="Q38" s="27">
        <f t="shared" si="11"/>
        <v>1.1040000000000001</v>
      </c>
      <c r="R38" s="27">
        <f t="shared" si="4"/>
        <v>1.1040000000000001</v>
      </c>
      <c r="S38" s="27">
        <f t="shared" si="5"/>
        <v>1.1040000000000001</v>
      </c>
      <c r="T38" s="27">
        <f t="shared" si="6"/>
        <v>1.1040000000000001</v>
      </c>
      <c r="U38" s="27">
        <f t="shared" si="3"/>
        <v>0.46000000000000008</v>
      </c>
      <c r="V38" s="27">
        <f t="shared" si="7"/>
        <v>5.7960000000000003</v>
      </c>
      <c r="AE38" s="6"/>
      <c r="AG38" s="6"/>
    </row>
    <row r="39" spans="1:33" s="5" customFormat="1" x14ac:dyDescent="0.25">
      <c r="A39" s="5" t="s">
        <v>691</v>
      </c>
      <c r="B39" s="5" t="s">
        <v>7</v>
      </c>
      <c r="C39" s="31"/>
      <c r="D39" s="31">
        <v>1475.45</v>
      </c>
      <c r="E39" s="31">
        <v>1475.45</v>
      </c>
      <c r="F39" s="31">
        <v>21368</v>
      </c>
      <c r="G39" s="9">
        <v>6.84</v>
      </c>
      <c r="H39" s="9">
        <v>5.984</v>
      </c>
      <c r="I39" s="9">
        <f t="shared" si="10"/>
        <v>1.2830000000000001</v>
      </c>
      <c r="J39" s="5" t="s">
        <v>23</v>
      </c>
      <c r="K39" s="5" t="s">
        <v>24</v>
      </c>
      <c r="L39" s="5">
        <v>84721</v>
      </c>
      <c r="M39" s="6">
        <v>42234</v>
      </c>
      <c r="N39" s="27">
        <f t="shared" si="1"/>
        <v>2.9509000000000004E-2</v>
      </c>
      <c r="O39" s="27">
        <f>N39*4</f>
        <v>0.11803600000000002</v>
      </c>
      <c r="P39" s="27">
        <f>N39*12</f>
        <v>0.35410800000000003</v>
      </c>
      <c r="Q39" s="27">
        <f t="shared" si="11"/>
        <v>0.35410800000000003</v>
      </c>
      <c r="R39" s="27">
        <f t="shared" si="4"/>
        <v>0.35410800000000003</v>
      </c>
      <c r="S39" s="27">
        <f t="shared" si="5"/>
        <v>0.35410800000000003</v>
      </c>
      <c r="T39" s="27">
        <f t="shared" si="6"/>
        <v>0.35410800000000003</v>
      </c>
      <c r="U39" s="27">
        <f t="shared" si="3"/>
        <v>0.14754500000000001</v>
      </c>
      <c r="V39" s="27">
        <f t="shared" si="7"/>
        <v>2.0361210000000001</v>
      </c>
      <c r="AE39" s="6"/>
      <c r="AG39" s="6"/>
    </row>
    <row r="40" spans="1:33" s="5" customFormat="1" x14ac:dyDescent="0.25">
      <c r="A40" s="5" t="s">
        <v>692</v>
      </c>
      <c r="B40" s="5" t="s">
        <v>7</v>
      </c>
      <c r="C40" s="31"/>
      <c r="D40" s="31">
        <v>3430.45</v>
      </c>
      <c r="E40" s="31">
        <v>3430.45</v>
      </c>
      <c r="F40" s="31">
        <v>21627.29</v>
      </c>
      <c r="G40" s="9">
        <v>3.92</v>
      </c>
      <c r="H40" s="9">
        <v>2.9830000000000001</v>
      </c>
      <c r="I40" s="9">
        <f t="shared" si="10"/>
        <v>2.9830000000000001</v>
      </c>
      <c r="J40" s="5" t="s">
        <v>693</v>
      </c>
      <c r="K40" s="5" t="s">
        <v>72</v>
      </c>
      <c r="L40" s="5">
        <v>84767</v>
      </c>
      <c r="M40" s="6">
        <v>42433</v>
      </c>
      <c r="N40" s="27">
        <f t="shared" si="1"/>
        <v>6.8609000000000003E-2</v>
      </c>
      <c r="O40" s="27">
        <v>0</v>
      </c>
      <c r="P40" s="27">
        <f>N40*9</f>
        <v>0.61748100000000006</v>
      </c>
      <c r="Q40" s="27">
        <f t="shared" si="11"/>
        <v>0.82330800000000004</v>
      </c>
      <c r="R40" s="27">
        <f t="shared" si="4"/>
        <v>0.82330800000000004</v>
      </c>
      <c r="S40" s="27">
        <f t="shared" si="5"/>
        <v>0.82330800000000004</v>
      </c>
      <c r="T40" s="27">
        <f t="shared" si="6"/>
        <v>0.82330800000000004</v>
      </c>
      <c r="U40" s="27">
        <f t="shared" si="3"/>
        <v>0.34304500000000004</v>
      </c>
      <c r="V40" s="27">
        <f t="shared" si="7"/>
        <v>4.2537579999999995</v>
      </c>
    </row>
    <row r="41" spans="1:33" s="5" customFormat="1" x14ac:dyDescent="0.25">
      <c r="A41" s="5" t="s">
        <v>694</v>
      </c>
      <c r="B41" s="5" t="s">
        <v>7</v>
      </c>
      <c r="C41" s="31"/>
      <c r="D41" s="31">
        <v>4600</v>
      </c>
      <c r="E41" s="31">
        <v>4600</v>
      </c>
      <c r="F41" s="31">
        <v>16335.88</v>
      </c>
      <c r="G41" s="9">
        <v>5.2</v>
      </c>
      <c r="H41" s="9">
        <v>4.07</v>
      </c>
      <c r="I41" s="9">
        <f t="shared" si="10"/>
        <v>4.0000000000000009</v>
      </c>
      <c r="J41" s="5" t="s">
        <v>71</v>
      </c>
      <c r="K41" s="5" t="s">
        <v>72</v>
      </c>
      <c r="L41" s="5">
        <v>84738</v>
      </c>
      <c r="M41" s="6">
        <v>42492</v>
      </c>
      <c r="N41" s="27">
        <f t="shared" si="1"/>
        <v>9.2000000000000012E-2</v>
      </c>
      <c r="O41" s="27">
        <v>0</v>
      </c>
      <c r="P41" s="27">
        <f>N41*7</f>
        <v>0.64400000000000013</v>
      </c>
      <c r="Q41" s="27">
        <f t="shared" si="11"/>
        <v>1.1040000000000001</v>
      </c>
      <c r="R41" s="27">
        <f t="shared" si="4"/>
        <v>1.1040000000000001</v>
      </c>
      <c r="S41" s="27">
        <f t="shared" si="5"/>
        <v>1.1040000000000001</v>
      </c>
      <c r="T41" s="27">
        <f t="shared" si="6"/>
        <v>1.1040000000000001</v>
      </c>
      <c r="U41" s="27">
        <f t="shared" si="3"/>
        <v>0.46000000000000008</v>
      </c>
      <c r="V41" s="27">
        <f t="shared" si="7"/>
        <v>5.5200000000000005</v>
      </c>
    </row>
    <row r="42" spans="1:33" s="5" customFormat="1" x14ac:dyDescent="0.25">
      <c r="A42" s="5" t="s">
        <v>695</v>
      </c>
      <c r="B42" s="5" t="s">
        <v>7</v>
      </c>
      <c r="C42" s="31"/>
      <c r="D42" s="31">
        <v>4600</v>
      </c>
      <c r="E42" s="31">
        <v>4600</v>
      </c>
      <c r="F42" s="31">
        <v>19928.599999999999</v>
      </c>
      <c r="G42" s="9">
        <v>5.5</v>
      </c>
      <c r="H42" s="9">
        <v>4.827</v>
      </c>
      <c r="I42" s="9">
        <f t="shared" si="10"/>
        <v>4.0000000000000009</v>
      </c>
      <c r="J42" s="5" t="s">
        <v>415</v>
      </c>
      <c r="K42" s="5" t="s">
        <v>415</v>
      </c>
      <c r="L42" s="5">
        <v>84050</v>
      </c>
      <c r="M42" s="6">
        <v>42394</v>
      </c>
      <c r="N42" s="27">
        <f t="shared" si="1"/>
        <v>9.2000000000000012E-2</v>
      </c>
      <c r="O42" s="27">
        <v>0</v>
      </c>
      <c r="P42" s="27">
        <f>N42*11</f>
        <v>1.0120000000000002</v>
      </c>
      <c r="Q42" s="27">
        <f t="shared" si="11"/>
        <v>1.1040000000000001</v>
      </c>
      <c r="R42" s="27">
        <f t="shared" si="4"/>
        <v>1.1040000000000001</v>
      </c>
      <c r="S42" s="27">
        <f t="shared" si="5"/>
        <v>1.1040000000000001</v>
      </c>
      <c r="T42" s="27">
        <f t="shared" si="6"/>
        <v>1.1040000000000001</v>
      </c>
      <c r="U42" s="27">
        <f t="shared" si="3"/>
        <v>0.46000000000000008</v>
      </c>
      <c r="V42" s="27">
        <f t="shared" si="7"/>
        <v>5.8880000000000008</v>
      </c>
    </row>
    <row r="43" spans="1:33" s="5" customFormat="1" x14ac:dyDescent="0.25">
      <c r="A43" s="5" t="s">
        <v>700</v>
      </c>
      <c r="B43" s="5" t="s">
        <v>7</v>
      </c>
      <c r="C43" s="31"/>
      <c r="D43" s="31">
        <v>4600</v>
      </c>
      <c r="E43" s="31">
        <v>4600</v>
      </c>
      <c r="F43" s="31">
        <v>20079</v>
      </c>
      <c r="G43" s="9">
        <v>7.41</v>
      </c>
      <c r="H43" s="9">
        <v>6.3609999999999998</v>
      </c>
      <c r="I43" s="9">
        <f t="shared" si="10"/>
        <v>4.0000000000000009</v>
      </c>
      <c r="J43" s="5" t="s">
        <v>409</v>
      </c>
      <c r="K43" s="5" t="s">
        <v>11</v>
      </c>
      <c r="L43" s="5">
        <v>84121</v>
      </c>
      <c r="M43" s="6">
        <v>42184</v>
      </c>
      <c r="N43" s="27">
        <f t="shared" si="1"/>
        <v>9.2000000000000012E-2</v>
      </c>
      <c r="O43" s="27">
        <f>N43*6</f>
        <v>0.55200000000000005</v>
      </c>
      <c r="P43" s="27">
        <f>N43*12</f>
        <v>1.1040000000000001</v>
      </c>
      <c r="Q43" s="27">
        <f t="shared" si="11"/>
        <v>1.1040000000000001</v>
      </c>
      <c r="R43" s="27">
        <f t="shared" si="4"/>
        <v>1.1040000000000001</v>
      </c>
      <c r="S43" s="27">
        <f t="shared" si="5"/>
        <v>1.1040000000000001</v>
      </c>
      <c r="T43" s="27">
        <f t="shared" si="6"/>
        <v>1.1040000000000001</v>
      </c>
      <c r="U43" s="27">
        <f t="shared" si="3"/>
        <v>0.46000000000000008</v>
      </c>
      <c r="V43" s="27">
        <f t="shared" si="7"/>
        <v>6.532</v>
      </c>
      <c r="AE43" s="6"/>
      <c r="AG43" s="6"/>
    </row>
    <row r="44" spans="1:33" s="5" customFormat="1" x14ac:dyDescent="0.25">
      <c r="A44" s="5" t="s">
        <v>702</v>
      </c>
      <c r="B44" s="5" t="s">
        <v>7</v>
      </c>
      <c r="C44" s="31"/>
      <c r="D44" s="31">
        <v>3530.5</v>
      </c>
      <c r="E44" s="31">
        <v>3530.5</v>
      </c>
      <c r="F44" s="31">
        <v>12409</v>
      </c>
      <c r="G44" s="9">
        <v>3.64</v>
      </c>
      <c r="H44" s="9">
        <v>3.07</v>
      </c>
      <c r="I44" s="9">
        <f t="shared" si="10"/>
        <v>3.0700000000000003</v>
      </c>
      <c r="J44" s="5" t="s">
        <v>171</v>
      </c>
      <c r="K44" s="5" t="s">
        <v>66</v>
      </c>
      <c r="L44" s="5">
        <v>84040</v>
      </c>
      <c r="M44" s="6">
        <v>42184</v>
      </c>
      <c r="N44" s="27">
        <f t="shared" si="1"/>
        <v>7.0610000000000006E-2</v>
      </c>
      <c r="O44" s="27">
        <f>N44*6</f>
        <v>0.42366000000000004</v>
      </c>
      <c r="P44" s="27">
        <f>N44*12</f>
        <v>0.84732000000000007</v>
      </c>
      <c r="Q44" s="27">
        <f t="shared" si="11"/>
        <v>0.84732000000000007</v>
      </c>
      <c r="R44" s="27">
        <f t="shared" si="4"/>
        <v>0.84732000000000007</v>
      </c>
      <c r="S44" s="27">
        <f t="shared" si="5"/>
        <v>0.84732000000000007</v>
      </c>
      <c r="T44" s="27">
        <f t="shared" si="6"/>
        <v>0.84732000000000007</v>
      </c>
      <c r="U44" s="27">
        <f t="shared" si="3"/>
        <v>0.35305000000000003</v>
      </c>
      <c r="V44" s="27">
        <f t="shared" si="7"/>
        <v>5.0133099999999997</v>
      </c>
      <c r="AE44" s="6"/>
      <c r="AG44" s="6"/>
    </row>
    <row r="45" spans="1:33" s="5" customFormat="1" x14ac:dyDescent="0.25">
      <c r="A45" s="5" t="s">
        <v>703</v>
      </c>
      <c r="B45" s="5" t="s">
        <v>7</v>
      </c>
      <c r="C45" s="31"/>
      <c r="D45" s="31">
        <v>4600</v>
      </c>
      <c r="E45" s="31">
        <v>4600</v>
      </c>
      <c r="F45" s="31">
        <v>23395</v>
      </c>
      <c r="G45" s="9">
        <v>6.05</v>
      </c>
      <c r="H45" s="9">
        <v>4.3239999999999998</v>
      </c>
      <c r="I45" s="9">
        <f t="shared" si="10"/>
        <v>4.0000000000000009</v>
      </c>
      <c r="J45" s="5" t="s">
        <v>35</v>
      </c>
      <c r="K45" s="5" t="s">
        <v>11</v>
      </c>
      <c r="L45" s="5">
        <v>84070</v>
      </c>
      <c r="M45" s="6">
        <v>42185</v>
      </c>
      <c r="N45" s="27">
        <f t="shared" si="1"/>
        <v>9.2000000000000012E-2</v>
      </c>
      <c r="O45" s="27">
        <f>N45*6</f>
        <v>0.55200000000000005</v>
      </c>
      <c r="P45" s="27">
        <f>N45*12</f>
        <v>1.1040000000000001</v>
      </c>
      <c r="Q45" s="27">
        <f t="shared" si="11"/>
        <v>1.1040000000000001</v>
      </c>
      <c r="R45" s="27">
        <f t="shared" si="4"/>
        <v>1.1040000000000001</v>
      </c>
      <c r="S45" s="27">
        <f t="shared" si="5"/>
        <v>1.1040000000000001</v>
      </c>
      <c r="T45" s="27">
        <f t="shared" si="6"/>
        <v>1.1040000000000001</v>
      </c>
      <c r="U45" s="27">
        <f t="shared" si="3"/>
        <v>0.46000000000000008</v>
      </c>
      <c r="V45" s="27">
        <f t="shared" si="7"/>
        <v>6.532</v>
      </c>
      <c r="AE45" s="6"/>
      <c r="AG45" s="6"/>
    </row>
    <row r="46" spans="1:33" s="5" customFormat="1" x14ac:dyDescent="0.25">
      <c r="A46" s="5" t="s">
        <v>943</v>
      </c>
      <c r="B46" s="5" t="s">
        <v>7</v>
      </c>
      <c r="C46" s="31"/>
      <c r="D46" s="31">
        <v>1889.45</v>
      </c>
      <c r="E46" s="31">
        <v>1889.45</v>
      </c>
      <c r="F46" s="31">
        <v>5117.8599999999997</v>
      </c>
      <c r="G46" s="9">
        <v>1.89</v>
      </c>
      <c r="H46" s="9">
        <v>1.643</v>
      </c>
      <c r="I46" s="9">
        <f t="shared" si="10"/>
        <v>1.6430000000000002</v>
      </c>
      <c r="J46" s="5" t="s">
        <v>28</v>
      </c>
      <c r="K46" s="5" t="s">
        <v>11</v>
      </c>
      <c r="L46" s="5">
        <v>84081</v>
      </c>
      <c r="M46" s="6">
        <v>42538</v>
      </c>
      <c r="N46" s="27">
        <f t="shared" si="1"/>
        <v>3.7789000000000003E-2</v>
      </c>
      <c r="O46" s="27">
        <v>0</v>
      </c>
      <c r="P46" s="27">
        <f>N46*6</f>
        <v>0.22673400000000002</v>
      </c>
      <c r="Q46" s="27">
        <f t="shared" si="11"/>
        <v>0.45346800000000004</v>
      </c>
      <c r="R46" s="27">
        <f t="shared" si="4"/>
        <v>0.45346800000000004</v>
      </c>
      <c r="S46" s="27">
        <f t="shared" si="5"/>
        <v>0.45346800000000004</v>
      </c>
      <c r="T46" s="27">
        <f t="shared" si="6"/>
        <v>0.45346800000000004</v>
      </c>
      <c r="U46" s="27">
        <f t="shared" si="3"/>
        <v>0.18894500000000003</v>
      </c>
      <c r="V46" s="27">
        <f t="shared" si="7"/>
        <v>2.2295510000000003</v>
      </c>
    </row>
    <row r="47" spans="1:33" s="5" customFormat="1" x14ac:dyDescent="0.25">
      <c r="A47" s="5" t="s">
        <v>617</v>
      </c>
      <c r="B47" s="5" t="s">
        <v>7</v>
      </c>
      <c r="C47" s="31"/>
      <c r="D47" s="31">
        <v>4600</v>
      </c>
      <c r="E47" s="31">
        <v>4600</v>
      </c>
      <c r="F47" s="31">
        <v>12908.07</v>
      </c>
      <c r="G47" s="9">
        <v>6.4</v>
      </c>
      <c r="H47" s="9">
        <v>5.3460000000000001</v>
      </c>
      <c r="I47" s="9">
        <f t="shared" si="10"/>
        <v>4.0000000000000009</v>
      </c>
      <c r="J47" s="5" t="s">
        <v>10</v>
      </c>
      <c r="K47" s="5" t="s">
        <v>11</v>
      </c>
      <c r="L47" s="5">
        <v>84128</v>
      </c>
      <c r="M47" s="6">
        <v>42394</v>
      </c>
      <c r="N47" s="27">
        <f t="shared" si="1"/>
        <v>9.2000000000000012E-2</v>
      </c>
      <c r="O47" s="27">
        <v>0</v>
      </c>
      <c r="P47" s="27">
        <f>N47*11</f>
        <v>1.0120000000000002</v>
      </c>
      <c r="Q47" s="27">
        <f t="shared" si="11"/>
        <v>1.1040000000000001</v>
      </c>
      <c r="R47" s="27">
        <f t="shared" si="4"/>
        <v>1.1040000000000001</v>
      </c>
      <c r="S47" s="27">
        <f t="shared" si="5"/>
        <v>1.1040000000000001</v>
      </c>
      <c r="T47" s="27">
        <f t="shared" si="6"/>
        <v>1.1040000000000001</v>
      </c>
      <c r="U47" s="27">
        <f t="shared" si="3"/>
        <v>0.46000000000000008</v>
      </c>
      <c r="V47" s="27">
        <f t="shared" si="7"/>
        <v>5.8880000000000008</v>
      </c>
    </row>
    <row r="48" spans="1:33" s="5" customFormat="1" x14ac:dyDescent="0.25">
      <c r="A48" s="5" t="s">
        <v>683</v>
      </c>
      <c r="B48" s="5" t="s">
        <v>7</v>
      </c>
      <c r="C48" s="31"/>
      <c r="D48" s="31">
        <v>4600</v>
      </c>
      <c r="E48" s="31">
        <v>4600</v>
      </c>
      <c r="F48" s="31">
        <v>13214.86</v>
      </c>
      <c r="G48" s="9">
        <v>6</v>
      </c>
      <c r="H48" s="9">
        <v>4.7140000000000004</v>
      </c>
      <c r="I48" s="9">
        <f t="shared" si="10"/>
        <v>4.0000000000000009</v>
      </c>
      <c r="J48" s="5" t="s">
        <v>50</v>
      </c>
      <c r="K48" s="5" t="s">
        <v>85</v>
      </c>
      <c r="L48" s="5">
        <v>84404</v>
      </c>
      <c r="M48" s="6">
        <v>42234</v>
      </c>
      <c r="N48" s="27">
        <f t="shared" si="1"/>
        <v>9.2000000000000012E-2</v>
      </c>
      <c r="O48" s="27">
        <f>N48*4</f>
        <v>0.36800000000000005</v>
      </c>
      <c r="P48" s="27">
        <f>N48*12</f>
        <v>1.1040000000000001</v>
      </c>
      <c r="Q48" s="27">
        <f t="shared" si="11"/>
        <v>1.1040000000000001</v>
      </c>
      <c r="R48" s="27">
        <f t="shared" si="4"/>
        <v>1.1040000000000001</v>
      </c>
      <c r="S48" s="27">
        <f t="shared" si="5"/>
        <v>1.1040000000000001</v>
      </c>
      <c r="T48" s="27">
        <f t="shared" si="6"/>
        <v>1.1040000000000001</v>
      </c>
      <c r="U48" s="27">
        <f t="shared" si="3"/>
        <v>0.46000000000000008</v>
      </c>
      <c r="V48" s="27">
        <f t="shared" si="7"/>
        <v>6.3480000000000008</v>
      </c>
      <c r="AE48" s="6"/>
      <c r="AG48" s="6"/>
    </row>
    <row r="49" spans="1:35" s="5" customFormat="1" x14ac:dyDescent="0.25">
      <c r="A49" s="5" t="s">
        <v>705</v>
      </c>
      <c r="B49" s="5" t="s">
        <v>7</v>
      </c>
      <c r="C49" s="31"/>
      <c r="D49" s="31">
        <v>4600</v>
      </c>
      <c r="E49" s="31">
        <v>4600</v>
      </c>
      <c r="F49" s="31">
        <v>27500</v>
      </c>
      <c r="G49" s="9">
        <v>8.25</v>
      </c>
      <c r="H49" s="9">
        <v>7.0039999999999996</v>
      </c>
      <c r="I49" s="9">
        <f t="shared" si="10"/>
        <v>4.0000000000000009</v>
      </c>
      <c r="J49" s="5" t="s">
        <v>204</v>
      </c>
      <c r="K49" s="5" t="s">
        <v>11</v>
      </c>
      <c r="L49" s="5">
        <v>84065</v>
      </c>
      <c r="M49" s="6">
        <v>42488</v>
      </c>
      <c r="N49" s="27">
        <f t="shared" si="1"/>
        <v>9.2000000000000012E-2</v>
      </c>
      <c r="O49" s="27">
        <v>0</v>
      </c>
      <c r="P49" s="27">
        <f>N49*8</f>
        <v>0.7360000000000001</v>
      </c>
      <c r="Q49" s="27">
        <f t="shared" si="11"/>
        <v>1.1040000000000001</v>
      </c>
      <c r="R49" s="27">
        <f t="shared" si="4"/>
        <v>1.1040000000000001</v>
      </c>
      <c r="S49" s="27">
        <f t="shared" si="5"/>
        <v>1.1040000000000001</v>
      </c>
      <c r="T49" s="27">
        <f t="shared" si="6"/>
        <v>1.1040000000000001</v>
      </c>
      <c r="U49" s="27">
        <f t="shared" si="3"/>
        <v>0.46000000000000008</v>
      </c>
      <c r="V49" s="27">
        <f t="shared" si="7"/>
        <v>5.6120000000000001</v>
      </c>
    </row>
    <row r="50" spans="1:35" s="5" customFormat="1" x14ac:dyDescent="0.25">
      <c r="A50" s="5" t="s">
        <v>706</v>
      </c>
      <c r="B50" s="5" t="s">
        <v>7</v>
      </c>
      <c r="C50" s="31"/>
      <c r="D50" s="31">
        <v>4197.5</v>
      </c>
      <c r="E50" s="31">
        <v>4197.5</v>
      </c>
      <c r="F50" s="31">
        <v>14364</v>
      </c>
      <c r="G50" s="9">
        <v>4.2</v>
      </c>
      <c r="H50" s="9">
        <v>3.65</v>
      </c>
      <c r="I50" s="9">
        <f t="shared" si="10"/>
        <v>3.6500000000000004</v>
      </c>
      <c r="J50" s="5" t="s">
        <v>13</v>
      </c>
      <c r="K50" s="5" t="s">
        <v>11</v>
      </c>
      <c r="L50" s="5">
        <v>84109</v>
      </c>
      <c r="M50" s="6">
        <v>42492</v>
      </c>
      <c r="N50" s="27">
        <f t="shared" si="1"/>
        <v>8.3950000000000011E-2</v>
      </c>
      <c r="O50" s="27">
        <v>0</v>
      </c>
      <c r="P50" s="27">
        <f>N50*7</f>
        <v>0.58765000000000012</v>
      </c>
      <c r="Q50" s="27">
        <f t="shared" si="11"/>
        <v>1.0074000000000001</v>
      </c>
      <c r="R50" s="27">
        <f t="shared" si="4"/>
        <v>1.0074000000000001</v>
      </c>
      <c r="S50" s="27">
        <f t="shared" si="5"/>
        <v>1.0074000000000001</v>
      </c>
      <c r="T50" s="27">
        <f t="shared" si="6"/>
        <v>1.0074000000000001</v>
      </c>
      <c r="U50" s="27">
        <f t="shared" si="3"/>
        <v>0.41975000000000007</v>
      </c>
      <c r="V50" s="27">
        <f t="shared" si="7"/>
        <v>5.0370000000000008</v>
      </c>
      <c r="AE50" s="6"/>
      <c r="AG50" s="6"/>
    </row>
    <row r="51" spans="1:35" s="5" customFormat="1" x14ac:dyDescent="0.25">
      <c r="A51" s="5" t="s">
        <v>707</v>
      </c>
      <c r="B51" s="5" t="s">
        <v>7</v>
      </c>
      <c r="C51" s="31"/>
      <c r="D51" s="31">
        <v>4090.55</v>
      </c>
      <c r="E51" s="31">
        <v>4090.55</v>
      </c>
      <c r="F51" s="31">
        <v>17290.16</v>
      </c>
      <c r="G51" s="9">
        <v>4.335</v>
      </c>
      <c r="H51" s="9">
        <v>3.5569999999999999</v>
      </c>
      <c r="I51" s="9">
        <f t="shared" si="10"/>
        <v>3.5570000000000004</v>
      </c>
      <c r="J51" s="5" t="s">
        <v>708</v>
      </c>
      <c r="K51" s="5" t="s">
        <v>82</v>
      </c>
      <c r="L51" s="5">
        <v>84341</v>
      </c>
      <c r="M51" s="6">
        <v>42265</v>
      </c>
      <c r="N51" s="27">
        <f t="shared" si="1"/>
        <v>8.1811000000000009E-2</v>
      </c>
      <c r="O51" s="27">
        <f>N51*3</f>
        <v>0.24543300000000001</v>
      </c>
      <c r="P51" s="27">
        <f>N51*12</f>
        <v>0.98173200000000005</v>
      </c>
      <c r="Q51" s="27">
        <f t="shared" si="11"/>
        <v>0.98173200000000005</v>
      </c>
      <c r="R51" s="27">
        <f t="shared" si="4"/>
        <v>0.98173200000000005</v>
      </c>
      <c r="S51" s="27">
        <f t="shared" si="5"/>
        <v>0.98173200000000005</v>
      </c>
      <c r="T51" s="27">
        <f t="shared" si="6"/>
        <v>0.98173200000000005</v>
      </c>
      <c r="U51" s="27">
        <f t="shared" si="3"/>
        <v>0.40905500000000006</v>
      </c>
      <c r="V51" s="27">
        <f t="shared" si="7"/>
        <v>5.5631480000000009</v>
      </c>
      <c r="AE51" s="6"/>
      <c r="AG51" s="6"/>
    </row>
    <row r="52" spans="1:35" s="5" customFormat="1" x14ac:dyDescent="0.25">
      <c r="A52" s="5" t="s">
        <v>709</v>
      </c>
      <c r="B52" s="5" t="s">
        <v>7</v>
      </c>
      <c r="C52" s="31"/>
      <c r="D52" s="31">
        <v>4600</v>
      </c>
      <c r="E52" s="31">
        <v>4600</v>
      </c>
      <c r="F52" s="31">
        <v>17166.75</v>
      </c>
      <c r="G52" s="9">
        <v>5.0999999999999996</v>
      </c>
      <c r="H52" s="9">
        <v>4.4589999999999996</v>
      </c>
      <c r="I52" s="9">
        <f t="shared" si="10"/>
        <v>4.0000000000000009</v>
      </c>
      <c r="J52" s="5" t="s">
        <v>23</v>
      </c>
      <c r="K52" s="5" t="s">
        <v>24</v>
      </c>
      <c r="L52" s="5">
        <v>84720</v>
      </c>
      <c r="M52" s="6">
        <v>42412</v>
      </c>
      <c r="N52" s="27">
        <f t="shared" si="1"/>
        <v>9.2000000000000012E-2</v>
      </c>
      <c r="O52" s="27">
        <v>0</v>
      </c>
      <c r="P52" s="27">
        <f>N52*10</f>
        <v>0.92000000000000015</v>
      </c>
      <c r="Q52" s="27">
        <f t="shared" si="11"/>
        <v>1.1040000000000001</v>
      </c>
      <c r="R52" s="27">
        <f t="shared" si="4"/>
        <v>1.1040000000000001</v>
      </c>
      <c r="S52" s="27">
        <f t="shared" si="5"/>
        <v>1.1040000000000001</v>
      </c>
      <c r="T52" s="27">
        <f t="shared" si="6"/>
        <v>1.1040000000000001</v>
      </c>
      <c r="U52" s="27">
        <f t="shared" si="3"/>
        <v>0.46000000000000008</v>
      </c>
      <c r="V52" s="27">
        <f t="shared" si="7"/>
        <v>5.7960000000000003</v>
      </c>
      <c r="AE52" s="6"/>
      <c r="AG52" s="6"/>
    </row>
    <row r="53" spans="1:35" s="5" customFormat="1" x14ac:dyDescent="0.25">
      <c r="A53" s="5" t="s">
        <v>711</v>
      </c>
      <c r="B53" s="5" t="s">
        <v>7</v>
      </c>
      <c r="C53" s="31"/>
      <c r="D53" s="31">
        <v>4600</v>
      </c>
      <c r="E53" s="31">
        <v>4600</v>
      </c>
      <c r="F53" s="31">
        <v>20126</v>
      </c>
      <c r="G53" s="9">
        <v>5.94</v>
      </c>
      <c r="H53" s="9">
        <v>5.0229999999999997</v>
      </c>
      <c r="I53" s="9">
        <f t="shared" si="10"/>
        <v>4.0000000000000009</v>
      </c>
      <c r="J53" s="5" t="s">
        <v>712</v>
      </c>
      <c r="K53" s="5" t="s">
        <v>85</v>
      </c>
      <c r="L53" s="5">
        <v>84664</v>
      </c>
      <c r="M53" s="6">
        <v>42394</v>
      </c>
      <c r="N53" s="27">
        <f t="shared" si="1"/>
        <v>9.2000000000000012E-2</v>
      </c>
      <c r="O53" s="27">
        <v>0</v>
      </c>
      <c r="P53" s="27">
        <f>N53*11</f>
        <v>1.0120000000000002</v>
      </c>
      <c r="Q53" s="27">
        <f t="shared" si="11"/>
        <v>1.1040000000000001</v>
      </c>
      <c r="R53" s="27">
        <f t="shared" si="4"/>
        <v>1.1040000000000001</v>
      </c>
      <c r="S53" s="27">
        <f t="shared" si="5"/>
        <v>1.1040000000000001</v>
      </c>
      <c r="T53" s="27">
        <f t="shared" si="6"/>
        <v>1.1040000000000001</v>
      </c>
      <c r="U53" s="27">
        <f t="shared" si="3"/>
        <v>0.46000000000000008</v>
      </c>
      <c r="V53" s="27">
        <f t="shared" si="7"/>
        <v>5.8880000000000008</v>
      </c>
      <c r="AE53" s="6"/>
      <c r="AG53" s="6"/>
    </row>
    <row r="54" spans="1:35" s="5" customFormat="1" x14ac:dyDescent="0.25">
      <c r="A54" s="5" t="s">
        <v>713</v>
      </c>
      <c r="B54" s="5" t="s">
        <v>7</v>
      </c>
      <c r="C54" s="31"/>
      <c r="D54" s="31">
        <v>3400.55</v>
      </c>
      <c r="E54" s="31">
        <v>3400.55</v>
      </c>
      <c r="F54" s="31">
        <v>12243</v>
      </c>
      <c r="G54" s="9">
        <v>3.71</v>
      </c>
      <c r="H54" s="9">
        <v>2.9569999999999999</v>
      </c>
      <c r="I54" s="9">
        <f t="shared" si="10"/>
        <v>2.9570000000000003</v>
      </c>
      <c r="J54" s="5" t="s">
        <v>712</v>
      </c>
      <c r="K54" s="5" t="s">
        <v>85</v>
      </c>
      <c r="L54" s="5">
        <v>84664</v>
      </c>
      <c r="M54" s="6">
        <v>42394</v>
      </c>
      <c r="N54" s="27">
        <f t="shared" si="1"/>
        <v>6.8011000000000002E-2</v>
      </c>
      <c r="O54" s="27">
        <v>0</v>
      </c>
      <c r="P54" s="27">
        <f>N54*11</f>
        <v>0.74812100000000004</v>
      </c>
      <c r="Q54" s="27">
        <f t="shared" si="11"/>
        <v>0.81613200000000008</v>
      </c>
      <c r="R54" s="27">
        <f t="shared" si="4"/>
        <v>0.81613200000000008</v>
      </c>
      <c r="S54" s="27">
        <f t="shared" si="5"/>
        <v>0.81613200000000008</v>
      </c>
      <c r="T54" s="27">
        <f t="shared" si="6"/>
        <v>0.81613200000000008</v>
      </c>
      <c r="U54" s="27">
        <f t="shared" si="3"/>
        <v>0.340055</v>
      </c>
      <c r="V54" s="27">
        <f t="shared" si="7"/>
        <v>4.352704000000001</v>
      </c>
    </row>
    <row r="55" spans="1:35" s="5" customFormat="1" x14ac:dyDescent="0.25">
      <c r="A55" s="5" t="s">
        <v>715</v>
      </c>
      <c r="B55" s="5" t="s">
        <v>7</v>
      </c>
      <c r="C55" s="31"/>
      <c r="D55" s="31">
        <v>4600</v>
      </c>
      <c r="E55" s="31">
        <v>4600</v>
      </c>
      <c r="F55" s="31">
        <v>26666.27</v>
      </c>
      <c r="G55" s="9">
        <v>5.4</v>
      </c>
      <c r="H55" s="9">
        <v>4.2080000000000002</v>
      </c>
      <c r="I55" s="9">
        <f t="shared" si="10"/>
        <v>4.0000000000000009</v>
      </c>
      <c r="J55" s="5" t="s">
        <v>71</v>
      </c>
      <c r="K55" s="5" t="s">
        <v>72</v>
      </c>
      <c r="L55" s="5">
        <v>84738</v>
      </c>
      <c r="M55" s="6">
        <v>42159</v>
      </c>
      <c r="N55" s="27">
        <f t="shared" si="1"/>
        <v>9.2000000000000012E-2</v>
      </c>
      <c r="O55" s="27">
        <f>N55*6</f>
        <v>0.55200000000000005</v>
      </c>
      <c r="P55" s="27">
        <f>N55*12</f>
        <v>1.1040000000000001</v>
      </c>
      <c r="Q55" s="27">
        <f t="shared" si="11"/>
        <v>1.1040000000000001</v>
      </c>
      <c r="R55" s="27">
        <f t="shared" si="4"/>
        <v>1.1040000000000001</v>
      </c>
      <c r="S55" s="27">
        <f t="shared" si="5"/>
        <v>1.1040000000000001</v>
      </c>
      <c r="T55" s="27">
        <f t="shared" si="6"/>
        <v>1.1040000000000001</v>
      </c>
      <c r="U55" s="27">
        <f t="shared" si="3"/>
        <v>0.46000000000000008</v>
      </c>
      <c r="V55" s="27">
        <f t="shared" si="7"/>
        <v>6.532</v>
      </c>
      <c r="AE55" s="6"/>
      <c r="AG55" s="6"/>
    </row>
    <row r="56" spans="1:35" s="5" customFormat="1" x14ac:dyDescent="0.25">
      <c r="A56" s="5" t="s">
        <v>716</v>
      </c>
      <c r="B56" s="5" t="s">
        <v>7</v>
      </c>
      <c r="C56" s="31"/>
      <c r="D56" s="31">
        <v>3574.2</v>
      </c>
      <c r="E56" s="31">
        <v>3574.2</v>
      </c>
      <c r="F56" s="31">
        <v>10452</v>
      </c>
      <c r="G56" s="9">
        <v>4.4000000000000004</v>
      </c>
      <c r="H56" s="9">
        <v>3.2690000000000001</v>
      </c>
      <c r="I56" s="9">
        <f t="shared" si="10"/>
        <v>3.1080000000000001</v>
      </c>
      <c r="J56" s="5" t="s">
        <v>30</v>
      </c>
      <c r="K56" s="5" t="s">
        <v>31</v>
      </c>
      <c r="L56" s="5">
        <v>84098</v>
      </c>
      <c r="M56" s="6">
        <v>42326</v>
      </c>
      <c r="N56" s="27">
        <f t="shared" si="1"/>
        <v>7.1484000000000006E-2</v>
      </c>
      <c r="O56" s="27">
        <f>N56*1</f>
        <v>7.1484000000000006E-2</v>
      </c>
      <c r="P56" s="27">
        <f>N56*12</f>
        <v>0.85780800000000013</v>
      </c>
      <c r="Q56" s="27">
        <f t="shared" si="11"/>
        <v>0.85780800000000013</v>
      </c>
      <c r="R56" s="27">
        <f t="shared" si="4"/>
        <v>0.85780800000000013</v>
      </c>
      <c r="S56" s="27">
        <f t="shared" si="5"/>
        <v>0.85780800000000013</v>
      </c>
      <c r="T56" s="27">
        <f t="shared" si="6"/>
        <v>0.85780800000000013</v>
      </c>
      <c r="U56" s="27">
        <f t="shared" si="3"/>
        <v>0.35742000000000002</v>
      </c>
      <c r="V56" s="27">
        <f t="shared" si="7"/>
        <v>4.717944000000001</v>
      </c>
      <c r="AE56" s="6"/>
      <c r="AG56" s="6"/>
    </row>
    <row r="57" spans="1:35" s="5" customFormat="1" x14ac:dyDescent="0.25">
      <c r="A57" s="5" t="s">
        <v>719</v>
      </c>
      <c r="B57" s="5" t="s">
        <v>7</v>
      </c>
      <c r="C57" s="31"/>
      <c r="D57" s="31">
        <v>4245.8</v>
      </c>
      <c r="E57" s="31">
        <v>4245.8</v>
      </c>
      <c r="F57" s="31">
        <v>13000</v>
      </c>
      <c r="G57" s="9">
        <v>4.2</v>
      </c>
      <c r="H57" s="9">
        <v>3.6920000000000002</v>
      </c>
      <c r="I57" s="9">
        <f t="shared" si="10"/>
        <v>3.6920000000000006</v>
      </c>
      <c r="J57" s="5" t="s">
        <v>294</v>
      </c>
      <c r="K57" s="5" t="s">
        <v>85</v>
      </c>
      <c r="L57" s="5">
        <v>84003</v>
      </c>
      <c r="M57" s="6">
        <v>42425</v>
      </c>
      <c r="N57" s="27">
        <f t="shared" si="1"/>
        <v>8.4916000000000019E-2</v>
      </c>
      <c r="O57" s="27">
        <v>0</v>
      </c>
      <c r="P57" s="27">
        <f>N57*10</f>
        <v>0.84916000000000014</v>
      </c>
      <c r="Q57" s="27">
        <f t="shared" si="11"/>
        <v>1.0189920000000003</v>
      </c>
      <c r="R57" s="27">
        <f t="shared" si="4"/>
        <v>1.0189920000000003</v>
      </c>
      <c r="S57" s="27">
        <f t="shared" si="5"/>
        <v>1.0189920000000003</v>
      </c>
      <c r="T57" s="27">
        <f t="shared" si="6"/>
        <v>1.0189920000000003</v>
      </c>
      <c r="U57" s="27">
        <f t="shared" si="3"/>
        <v>0.42458000000000007</v>
      </c>
      <c r="V57" s="27">
        <f t="shared" si="7"/>
        <v>5.3497080000000015</v>
      </c>
      <c r="AE57" s="6"/>
      <c r="AG57" s="6"/>
    </row>
    <row r="58" spans="1:35" s="5" customFormat="1" x14ac:dyDescent="0.25">
      <c r="A58" s="5" t="s">
        <v>728</v>
      </c>
      <c r="B58" s="5" t="s">
        <v>7</v>
      </c>
      <c r="C58" s="31"/>
      <c r="D58" s="31">
        <v>3738.65</v>
      </c>
      <c r="E58" s="31">
        <v>3738.65</v>
      </c>
      <c r="F58" s="31">
        <v>14050</v>
      </c>
      <c r="G58" s="9">
        <v>4.08</v>
      </c>
      <c r="H58" s="9">
        <v>3.2509999999999999</v>
      </c>
      <c r="I58" s="9">
        <f t="shared" si="10"/>
        <v>3.2510000000000003</v>
      </c>
      <c r="J58" s="5" t="s">
        <v>76</v>
      </c>
      <c r="K58" s="5" t="s">
        <v>72</v>
      </c>
      <c r="L58" s="5">
        <v>84783</v>
      </c>
      <c r="M58" s="6">
        <v>42184</v>
      </c>
      <c r="N58" s="27">
        <f t="shared" si="1"/>
        <v>7.4773000000000006E-2</v>
      </c>
      <c r="O58" s="27">
        <f>N58*6</f>
        <v>0.44863800000000004</v>
      </c>
      <c r="P58" s="27">
        <f t="shared" ref="P58:P63" si="12">N58*12</f>
        <v>0.89727600000000007</v>
      </c>
      <c r="Q58" s="27">
        <f t="shared" si="11"/>
        <v>0.89727600000000007</v>
      </c>
      <c r="R58" s="27">
        <f t="shared" si="4"/>
        <v>0.89727600000000007</v>
      </c>
      <c r="S58" s="27">
        <f t="shared" si="5"/>
        <v>0.89727600000000007</v>
      </c>
      <c r="T58" s="27">
        <f t="shared" si="6"/>
        <v>0.89727600000000007</v>
      </c>
      <c r="U58" s="27">
        <f t="shared" si="3"/>
        <v>0.373865</v>
      </c>
      <c r="V58" s="27">
        <f t="shared" si="7"/>
        <v>5.3088830000000007</v>
      </c>
      <c r="AE58" s="6"/>
      <c r="AG58" s="6"/>
    </row>
    <row r="59" spans="1:35" s="5" customFormat="1" x14ac:dyDescent="0.25">
      <c r="A59" s="5" t="s">
        <v>733</v>
      </c>
      <c r="B59" s="5" t="s">
        <v>7</v>
      </c>
      <c r="C59" s="31"/>
      <c r="D59" s="31">
        <v>4600</v>
      </c>
      <c r="E59" s="31">
        <v>4600</v>
      </c>
      <c r="F59" s="31">
        <v>23264</v>
      </c>
      <c r="G59" s="9">
        <v>6.3250000000000002</v>
      </c>
      <c r="H59" s="9">
        <v>5.351</v>
      </c>
      <c r="I59" s="9">
        <f t="shared" si="10"/>
        <v>4.0000000000000009</v>
      </c>
      <c r="J59" s="5" t="s">
        <v>38</v>
      </c>
      <c r="K59" s="5" t="s">
        <v>11</v>
      </c>
      <c r="L59" s="5">
        <v>84096</v>
      </c>
      <c r="M59" s="6">
        <v>42279</v>
      </c>
      <c r="N59" s="27">
        <f t="shared" si="1"/>
        <v>9.2000000000000012E-2</v>
      </c>
      <c r="O59" s="27">
        <f>N59*2</f>
        <v>0.18400000000000002</v>
      </c>
      <c r="P59" s="27">
        <f t="shared" si="12"/>
        <v>1.1040000000000001</v>
      </c>
      <c r="Q59" s="27">
        <f t="shared" si="11"/>
        <v>1.1040000000000001</v>
      </c>
      <c r="R59" s="27">
        <f t="shared" si="4"/>
        <v>1.1040000000000001</v>
      </c>
      <c r="S59" s="27">
        <f t="shared" si="5"/>
        <v>1.1040000000000001</v>
      </c>
      <c r="T59" s="27">
        <f t="shared" si="6"/>
        <v>1.1040000000000001</v>
      </c>
      <c r="U59" s="27">
        <f t="shared" si="3"/>
        <v>0.46000000000000008</v>
      </c>
      <c r="V59" s="27">
        <f t="shared" si="7"/>
        <v>6.1640000000000006</v>
      </c>
      <c r="AE59" s="6"/>
      <c r="AG59" s="6"/>
    </row>
    <row r="60" spans="1:35" s="5" customFormat="1" x14ac:dyDescent="0.25">
      <c r="A60" s="5" t="s">
        <v>736</v>
      </c>
      <c r="B60" s="5" t="s">
        <v>7</v>
      </c>
      <c r="C60" s="31"/>
      <c r="D60" s="31">
        <v>4519.5</v>
      </c>
      <c r="E60" s="31">
        <v>4519.5</v>
      </c>
      <c r="F60" s="31">
        <v>14861</v>
      </c>
      <c r="G60" s="9">
        <v>4.8449999999999998</v>
      </c>
      <c r="H60" s="9">
        <v>3.93</v>
      </c>
      <c r="I60" s="9">
        <f t="shared" si="10"/>
        <v>3.9300000000000006</v>
      </c>
      <c r="J60" s="5" t="s">
        <v>28</v>
      </c>
      <c r="K60" s="5" t="s">
        <v>11</v>
      </c>
      <c r="L60" s="5">
        <v>84088</v>
      </c>
      <c r="M60" s="6">
        <v>42186</v>
      </c>
      <c r="N60" s="27">
        <f t="shared" si="1"/>
        <v>9.0390000000000012E-2</v>
      </c>
      <c r="O60" s="27">
        <f>N60*5</f>
        <v>0.45195000000000007</v>
      </c>
      <c r="P60" s="27">
        <f t="shared" si="12"/>
        <v>1.0846800000000001</v>
      </c>
      <c r="Q60" s="27">
        <f t="shared" si="11"/>
        <v>1.0846800000000001</v>
      </c>
      <c r="R60" s="27">
        <f t="shared" si="4"/>
        <v>1.0846800000000001</v>
      </c>
      <c r="S60" s="27">
        <f t="shared" si="5"/>
        <v>1.0846800000000001</v>
      </c>
      <c r="T60" s="27">
        <f t="shared" si="6"/>
        <v>1.0846800000000001</v>
      </c>
      <c r="U60" s="27">
        <f t="shared" si="3"/>
        <v>0.45195000000000007</v>
      </c>
      <c r="V60" s="27">
        <f t="shared" si="7"/>
        <v>6.327300000000001</v>
      </c>
      <c r="AE60" s="6"/>
      <c r="AG60" s="6"/>
    </row>
    <row r="61" spans="1:35" s="5" customFormat="1" x14ac:dyDescent="0.25">
      <c r="A61" s="5" t="s">
        <v>737</v>
      </c>
      <c r="B61" s="5" t="s">
        <v>7</v>
      </c>
      <c r="C61" s="31"/>
      <c r="D61" s="31">
        <v>4600</v>
      </c>
      <c r="E61" s="31">
        <v>4600</v>
      </c>
      <c r="F61" s="31">
        <v>9067.41</v>
      </c>
      <c r="G61" s="9">
        <v>5.88</v>
      </c>
      <c r="H61" s="9">
        <v>6.9660000000000002</v>
      </c>
      <c r="I61" s="9">
        <f t="shared" si="10"/>
        <v>4.0000000000000009</v>
      </c>
      <c r="J61" s="5" t="s">
        <v>555</v>
      </c>
      <c r="K61" s="5" t="s">
        <v>51</v>
      </c>
      <c r="L61" s="5">
        <v>84401</v>
      </c>
      <c r="M61" s="6">
        <v>42319</v>
      </c>
      <c r="N61" s="27">
        <f t="shared" si="1"/>
        <v>9.2000000000000012E-2</v>
      </c>
      <c r="O61" s="27">
        <f>N61*1</f>
        <v>9.2000000000000012E-2</v>
      </c>
      <c r="P61" s="27">
        <f t="shared" si="12"/>
        <v>1.1040000000000001</v>
      </c>
      <c r="Q61" s="27">
        <f t="shared" si="11"/>
        <v>1.1040000000000001</v>
      </c>
      <c r="R61" s="27">
        <f t="shared" si="4"/>
        <v>1.1040000000000001</v>
      </c>
      <c r="S61" s="27">
        <f t="shared" si="5"/>
        <v>1.1040000000000001</v>
      </c>
      <c r="T61" s="27">
        <f t="shared" si="6"/>
        <v>1.1040000000000001</v>
      </c>
      <c r="U61" s="27">
        <f t="shared" si="3"/>
        <v>0.46000000000000008</v>
      </c>
      <c r="V61" s="27">
        <f t="shared" si="7"/>
        <v>6.072000000000001</v>
      </c>
    </row>
    <row r="62" spans="1:35" s="5" customFormat="1" x14ac:dyDescent="0.25">
      <c r="A62" s="5" t="s">
        <v>732</v>
      </c>
      <c r="B62" s="5" t="s">
        <v>7</v>
      </c>
      <c r="C62" s="31"/>
      <c r="D62" s="31">
        <v>4600</v>
      </c>
      <c r="E62" s="31">
        <v>4600</v>
      </c>
      <c r="F62" s="31">
        <v>20691</v>
      </c>
      <c r="G62" s="9">
        <v>5.7</v>
      </c>
      <c r="H62" s="9">
        <v>4.5599999999999996</v>
      </c>
      <c r="I62" s="9">
        <f t="shared" si="10"/>
        <v>4.0000000000000009</v>
      </c>
      <c r="J62" s="5" t="s">
        <v>13</v>
      </c>
      <c r="L62" s="5">
        <v>84103</v>
      </c>
      <c r="M62" s="6">
        <v>42319</v>
      </c>
      <c r="N62" s="27">
        <f t="shared" si="1"/>
        <v>9.2000000000000012E-2</v>
      </c>
      <c r="O62" s="27">
        <f>N62*1</f>
        <v>9.2000000000000012E-2</v>
      </c>
      <c r="P62" s="27">
        <f t="shared" si="12"/>
        <v>1.1040000000000001</v>
      </c>
      <c r="Q62" s="27">
        <f t="shared" si="11"/>
        <v>1.1040000000000001</v>
      </c>
      <c r="R62" s="27">
        <f t="shared" si="4"/>
        <v>1.1040000000000001</v>
      </c>
      <c r="S62" s="27">
        <f t="shared" si="5"/>
        <v>1.1040000000000001</v>
      </c>
      <c r="T62" s="27">
        <f t="shared" si="6"/>
        <v>1.1040000000000001</v>
      </c>
      <c r="U62" s="27">
        <f t="shared" si="3"/>
        <v>0.46000000000000008</v>
      </c>
      <c r="V62" s="27">
        <f t="shared" si="7"/>
        <v>6.072000000000001</v>
      </c>
      <c r="AE62" s="6"/>
      <c r="AG62" s="6"/>
    </row>
    <row r="63" spans="1:35" s="5" customFormat="1" x14ac:dyDescent="0.25">
      <c r="A63" s="5" t="s">
        <v>738</v>
      </c>
      <c r="B63" s="5" t="s">
        <v>7</v>
      </c>
      <c r="C63" s="31"/>
      <c r="D63" s="31">
        <v>4600</v>
      </c>
      <c r="E63" s="31">
        <v>4600</v>
      </c>
      <c r="F63" s="31">
        <v>22125</v>
      </c>
      <c r="G63" s="9">
        <v>6.12</v>
      </c>
      <c r="H63" s="9">
        <v>5.1139999999999999</v>
      </c>
      <c r="I63" s="9">
        <f t="shared" si="10"/>
        <v>4.0000000000000009</v>
      </c>
      <c r="J63" s="5" t="s">
        <v>739</v>
      </c>
      <c r="K63" s="5" t="s">
        <v>24</v>
      </c>
      <c r="L63" s="5">
        <v>84720</v>
      </c>
      <c r="M63" s="6">
        <v>42234</v>
      </c>
      <c r="N63" s="27">
        <f t="shared" si="1"/>
        <v>9.2000000000000012E-2</v>
      </c>
      <c r="O63" s="27">
        <f>N63*4</f>
        <v>0.36800000000000005</v>
      </c>
      <c r="P63" s="27">
        <f t="shared" si="12"/>
        <v>1.1040000000000001</v>
      </c>
      <c r="Q63" s="27">
        <f t="shared" si="11"/>
        <v>1.1040000000000001</v>
      </c>
      <c r="R63" s="27">
        <f t="shared" si="4"/>
        <v>1.1040000000000001</v>
      </c>
      <c r="S63" s="27">
        <f t="shared" si="5"/>
        <v>1.1040000000000001</v>
      </c>
      <c r="T63" s="27">
        <f t="shared" si="6"/>
        <v>1.1040000000000001</v>
      </c>
      <c r="U63" s="27">
        <f t="shared" si="3"/>
        <v>0.46000000000000008</v>
      </c>
      <c r="V63" s="27">
        <f t="shared" si="7"/>
        <v>6.3480000000000008</v>
      </c>
      <c r="AE63" s="6"/>
      <c r="AG63" s="6"/>
      <c r="AI63" s="6"/>
    </row>
    <row r="64" spans="1:35" s="5" customFormat="1" x14ac:dyDescent="0.25">
      <c r="A64" s="5" t="s">
        <v>743</v>
      </c>
      <c r="B64" s="5" t="s">
        <v>7</v>
      </c>
      <c r="C64" s="31"/>
      <c r="D64" s="31">
        <v>4436.7</v>
      </c>
      <c r="E64" s="31">
        <v>4436.7</v>
      </c>
      <c r="F64" s="31">
        <v>18497</v>
      </c>
      <c r="G64" s="9">
        <v>5.0999999999999996</v>
      </c>
      <c r="H64" s="9">
        <v>3.8580000000000001</v>
      </c>
      <c r="I64" s="9">
        <f t="shared" si="10"/>
        <v>3.8580000000000001</v>
      </c>
      <c r="J64" s="5" t="s">
        <v>562</v>
      </c>
      <c r="K64" s="5" t="s">
        <v>563</v>
      </c>
      <c r="L64" s="5">
        <v>84624</v>
      </c>
      <c r="M64" s="6">
        <v>42394</v>
      </c>
      <c r="N64" s="27">
        <f t="shared" si="1"/>
        <v>8.8734000000000007E-2</v>
      </c>
      <c r="O64" s="27">
        <v>0</v>
      </c>
      <c r="P64" s="27">
        <f>N64*11</f>
        <v>0.97607400000000011</v>
      </c>
      <c r="Q64" s="27">
        <f t="shared" si="11"/>
        <v>1.0648080000000002</v>
      </c>
      <c r="R64" s="27">
        <f t="shared" si="4"/>
        <v>1.0648080000000002</v>
      </c>
      <c r="S64" s="27">
        <f t="shared" si="5"/>
        <v>1.0648080000000002</v>
      </c>
      <c r="T64" s="27">
        <f t="shared" si="6"/>
        <v>1.0648080000000002</v>
      </c>
      <c r="U64" s="27">
        <f t="shared" si="3"/>
        <v>0.44367000000000001</v>
      </c>
      <c r="V64" s="27">
        <f t="shared" si="7"/>
        <v>5.6789760000000005</v>
      </c>
      <c r="AE64" s="6"/>
      <c r="AG64" s="6"/>
    </row>
    <row r="65" spans="1:35" s="5" customFormat="1" x14ac:dyDescent="0.25">
      <c r="A65" s="5" t="s">
        <v>731</v>
      </c>
      <c r="B65" s="5" t="s">
        <v>7</v>
      </c>
      <c r="C65" s="31"/>
      <c r="D65" s="31">
        <v>2074.6</v>
      </c>
      <c r="E65" s="31">
        <v>2074.6</v>
      </c>
      <c r="F65" s="31">
        <v>5727.32</v>
      </c>
      <c r="G65" s="9">
        <v>2.16</v>
      </c>
      <c r="H65" s="9">
        <v>1.804</v>
      </c>
      <c r="I65" s="9">
        <f t="shared" si="10"/>
        <v>1.804</v>
      </c>
      <c r="J65" s="5" t="s">
        <v>13</v>
      </c>
      <c r="K65" s="5" t="s">
        <v>11</v>
      </c>
      <c r="L65" s="5">
        <v>84101</v>
      </c>
      <c r="M65" s="6">
        <v>42339</v>
      </c>
      <c r="N65" s="27">
        <f t="shared" si="1"/>
        <v>4.1492000000000001E-2</v>
      </c>
      <c r="O65" s="27">
        <v>0</v>
      </c>
      <c r="P65" s="27">
        <f>N65*12</f>
        <v>0.49790400000000001</v>
      </c>
      <c r="Q65" s="27">
        <f t="shared" si="11"/>
        <v>0.49790400000000001</v>
      </c>
      <c r="R65" s="27">
        <f t="shared" si="4"/>
        <v>0.49790400000000001</v>
      </c>
      <c r="S65" s="27">
        <f t="shared" si="5"/>
        <v>0.49790400000000001</v>
      </c>
      <c r="T65" s="27">
        <f t="shared" si="6"/>
        <v>0.49790400000000001</v>
      </c>
      <c r="U65" s="27">
        <f t="shared" si="3"/>
        <v>0.20746000000000001</v>
      </c>
      <c r="V65" s="28">
        <f t="shared" si="7"/>
        <v>2.6969800000000004</v>
      </c>
      <c r="AE65" s="6"/>
      <c r="AG65" s="6"/>
    </row>
    <row r="66" spans="1:35" s="5" customFormat="1" x14ac:dyDescent="0.25">
      <c r="A66" s="5" t="s">
        <v>746</v>
      </c>
      <c r="B66" s="5" t="s">
        <v>7</v>
      </c>
      <c r="C66" s="31"/>
      <c r="D66" s="31">
        <v>4600</v>
      </c>
      <c r="E66" s="31">
        <v>4600</v>
      </c>
      <c r="F66" s="31">
        <v>27633</v>
      </c>
      <c r="G66" s="9">
        <v>7.7</v>
      </c>
      <c r="H66" s="9">
        <v>6.1479999999999997</v>
      </c>
      <c r="I66" s="9">
        <f t="shared" ref="I66:I97" si="13">(E66/1.15)/1000</f>
        <v>4.0000000000000009</v>
      </c>
      <c r="J66" s="5" t="s">
        <v>13</v>
      </c>
      <c r="K66" s="5" t="s">
        <v>11</v>
      </c>
      <c r="L66" s="5">
        <v>84117</v>
      </c>
      <c r="M66" s="6">
        <v>42184</v>
      </c>
      <c r="N66" s="27">
        <f t="shared" ref="N66:N129" si="14">I66*0.023</f>
        <v>9.2000000000000012E-2</v>
      </c>
      <c r="O66" s="27">
        <f>N66*6</f>
        <v>0.55200000000000005</v>
      </c>
      <c r="P66" s="27">
        <f>N66*12</f>
        <v>1.1040000000000001</v>
      </c>
      <c r="Q66" s="27">
        <f t="shared" ref="Q66:Q97" si="15">N66*12</f>
        <v>1.1040000000000001</v>
      </c>
      <c r="R66" s="27">
        <f t="shared" si="4"/>
        <v>1.1040000000000001</v>
      </c>
      <c r="S66" s="27">
        <f t="shared" si="5"/>
        <v>1.1040000000000001</v>
      </c>
      <c r="T66" s="27">
        <f t="shared" si="6"/>
        <v>1.1040000000000001</v>
      </c>
      <c r="U66" s="27">
        <f t="shared" ref="U66:U129" si="16">N66*5</f>
        <v>0.46000000000000008</v>
      </c>
      <c r="V66" s="27">
        <f t="shared" si="7"/>
        <v>6.532</v>
      </c>
      <c r="AE66" s="6"/>
      <c r="AG66" s="6"/>
    </row>
    <row r="67" spans="1:35" s="5" customFormat="1" x14ac:dyDescent="0.25">
      <c r="A67" s="5" t="s">
        <v>696</v>
      </c>
      <c r="B67" s="5" t="s">
        <v>7</v>
      </c>
      <c r="C67" s="31"/>
      <c r="D67" s="31">
        <v>4133.1000000000004</v>
      </c>
      <c r="E67" s="31">
        <v>4133.1000000000004</v>
      </c>
      <c r="F67" s="31">
        <v>17489.07</v>
      </c>
      <c r="G67" s="9">
        <v>4.4800000000000004</v>
      </c>
      <c r="H67" s="9">
        <v>3.5939999999999999</v>
      </c>
      <c r="I67" s="9">
        <f t="shared" si="13"/>
        <v>3.5940000000000003</v>
      </c>
      <c r="J67" s="5" t="s">
        <v>13</v>
      </c>
      <c r="K67" s="5" t="s">
        <v>11</v>
      </c>
      <c r="L67" s="5">
        <v>84105</v>
      </c>
      <c r="M67" s="6">
        <v>42339</v>
      </c>
      <c r="N67" s="27">
        <f t="shared" si="14"/>
        <v>8.2661999999999999E-2</v>
      </c>
      <c r="O67" s="27">
        <v>0</v>
      </c>
      <c r="P67" s="27">
        <f>N67*12</f>
        <v>0.99194399999999994</v>
      </c>
      <c r="Q67" s="27">
        <f t="shared" si="15"/>
        <v>0.99194399999999994</v>
      </c>
      <c r="R67" s="27">
        <f t="shared" ref="R67:R130" si="17">N67*12</f>
        <v>0.99194399999999994</v>
      </c>
      <c r="S67" s="27">
        <f t="shared" ref="S67:S130" si="18">N67*12</f>
        <v>0.99194399999999994</v>
      </c>
      <c r="T67" s="27">
        <f t="shared" ref="T67:T130" si="19">N67*12</f>
        <v>0.99194399999999994</v>
      </c>
      <c r="U67" s="27">
        <f t="shared" si="16"/>
        <v>0.41331000000000001</v>
      </c>
      <c r="V67" s="27">
        <f t="shared" ref="V67:V130" si="20">SUM(O67:U67)</f>
        <v>5.37303</v>
      </c>
      <c r="AE67" s="6"/>
      <c r="AG67" s="6"/>
    </row>
    <row r="68" spans="1:35" s="5" customFormat="1" x14ac:dyDescent="0.25">
      <c r="A68" s="5" t="s">
        <v>751</v>
      </c>
      <c r="B68" s="5" t="s">
        <v>7</v>
      </c>
      <c r="C68" s="31"/>
      <c r="D68" s="31">
        <v>4600</v>
      </c>
      <c r="E68" s="31">
        <v>4600</v>
      </c>
      <c r="F68" s="31">
        <v>29900</v>
      </c>
      <c r="G68" s="9">
        <v>5.98</v>
      </c>
      <c r="H68" s="9">
        <v>4.3230000000000004</v>
      </c>
      <c r="I68" s="9">
        <f t="shared" si="13"/>
        <v>4.0000000000000009</v>
      </c>
      <c r="J68" s="5" t="s">
        <v>67</v>
      </c>
      <c r="K68" s="5" t="s">
        <v>11</v>
      </c>
      <c r="L68" s="5">
        <v>84095</v>
      </c>
      <c r="M68" s="6">
        <v>42487</v>
      </c>
      <c r="N68" s="27">
        <f t="shared" si="14"/>
        <v>9.2000000000000012E-2</v>
      </c>
      <c r="O68" s="27">
        <v>0</v>
      </c>
      <c r="P68" s="27">
        <f>N68*8</f>
        <v>0.7360000000000001</v>
      </c>
      <c r="Q68" s="27">
        <f t="shared" si="15"/>
        <v>1.1040000000000001</v>
      </c>
      <c r="R68" s="27">
        <f t="shared" si="17"/>
        <v>1.1040000000000001</v>
      </c>
      <c r="S68" s="27">
        <f t="shared" si="18"/>
        <v>1.1040000000000001</v>
      </c>
      <c r="T68" s="27">
        <f t="shared" si="19"/>
        <v>1.1040000000000001</v>
      </c>
      <c r="U68" s="27">
        <f t="shared" si="16"/>
        <v>0.46000000000000008</v>
      </c>
      <c r="V68" s="27">
        <f t="shared" si="20"/>
        <v>5.6120000000000001</v>
      </c>
      <c r="AE68" s="6"/>
      <c r="AG68" s="6"/>
    </row>
    <row r="69" spans="1:35" s="5" customFormat="1" x14ac:dyDescent="0.25">
      <c r="A69" s="5" t="s">
        <v>752</v>
      </c>
      <c r="B69" s="5" t="s">
        <v>7</v>
      </c>
      <c r="C69" s="31"/>
      <c r="D69" s="31">
        <v>4600</v>
      </c>
      <c r="E69" s="31">
        <v>4600</v>
      </c>
      <c r="F69" s="31">
        <v>24000</v>
      </c>
      <c r="G69" s="9">
        <v>5.2</v>
      </c>
      <c r="H69" s="9">
        <v>4.1319999999999997</v>
      </c>
      <c r="I69" s="9">
        <f t="shared" si="13"/>
        <v>4.0000000000000009</v>
      </c>
      <c r="J69" s="5" t="s">
        <v>638</v>
      </c>
      <c r="K69" s="5" t="s">
        <v>66</v>
      </c>
      <c r="L69" s="5">
        <v>84075</v>
      </c>
      <c r="M69" s="6">
        <v>42159</v>
      </c>
      <c r="N69" s="27">
        <f t="shared" si="14"/>
        <v>9.2000000000000012E-2</v>
      </c>
      <c r="O69" s="27">
        <f>N69*6</f>
        <v>0.55200000000000005</v>
      </c>
      <c r="P69" s="27">
        <f>N69*12</f>
        <v>1.1040000000000001</v>
      </c>
      <c r="Q69" s="27">
        <f t="shared" si="15"/>
        <v>1.1040000000000001</v>
      </c>
      <c r="R69" s="27">
        <f t="shared" si="17"/>
        <v>1.1040000000000001</v>
      </c>
      <c r="S69" s="27">
        <f t="shared" si="18"/>
        <v>1.1040000000000001</v>
      </c>
      <c r="T69" s="27">
        <f t="shared" si="19"/>
        <v>1.1040000000000001</v>
      </c>
      <c r="U69" s="27">
        <f t="shared" si="16"/>
        <v>0.46000000000000008</v>
      </c>
      <c r="V69" s="27">
        <f t="shared" si="20"/>
        <v>6.532</v>
      </c>
      <c r="AE69" s="6"/>
      <c r="AG69" s="6"/>
    </row>
    <row r="70" spans="1:35" s="5" customFormat="1" x14ac:dyDescent="0.25">
      <c r="A70" s="5" t="s">
        <v>753</v>
      </c>
      <c r="B70" s="5" t="s">
        <v>7</v>
      </c>
      <c r="C70" s="31"/>
      <c r="D70" s="31">
        <v>4600</v>
      </c>
      <c r="E70" s="31">
        <v>4600</v>
      </c>
      <c r="F70" s="31">
        <v>9210.9</v>
      </c>
      <c r="G70" s="9">
        <v>4.96</v>
      </c>
      <c r="H70" s="9">
        <v>4.1189999999999998</v>
      </c>
      <c r="I70" s="9">
        <f t="shared" si="13"/>
        <v>4.0000000000000009</v>
      </c>
      <c r="J70" s="5" t="s">
        <v>53</v>
      </c>
      <c r="K70" s="5" t="s">
        <v>51</v>
      </c>
      <c r="L70" s="5">
        <v>84067</v>
      </c>
      <c r="M70" s="6">
        <v>42493</v>
      </c>
      <c r="N70" s="27">
        <f t="shared" si="14"/>
        <v>9.2000000000000012E-2</v>
      </c>
      <c r="O70" s="27">
        <v>0</v>
      </c>
      <c r="P70" s="27">
        <f>N70*7</f>
        <v>0.64400000000000013</v>
      </c>
      <c r="Q70" s="27">
        <f t="shared" si="15"/>
        <v>1.1040000000000001</v>
      </c>
      <c r="R70" s="27">
        <f t="shared" si="17"/>
        <v>1.1040000000000001</v>
      </c>
      <c r="S70" s="27">
        <f t="shared" si="18"/>
        <v>1.1040000000000001</v>
      </c>
      <c r="T70" s="27">
        <f t="shared" si="19"/>
        <v>1.1040000000000001</v>
      </c>
      <c r="U70" s="27">
        <f t="shared" si="16"/>
        <v>0.46000000000000008</v>
      </c>
      <c r="V70" s="27">
        <f t="shared" si="20"/>
        <v>5.5200000000000005</v>
      </c>
      <c r="AE70" s="6"/>
      <c r="AG70" s="6"/>
    </row>
    <row r="71" spans="1:35" s="5" customFormat="1" x14ac:dyDescent="0.25">
      <c r="A71" s="5" t="s">
        <v>633</v>
      </c>
      <c r="B71" s="5" t="s">
        <v>7</v>
      </c>
      <c r="C71" s="31"/>
      <c r="D71" s="31">
        <v>4398.75</v>
      </c>
      <c r="E71" s="31">
        <v>4398.75</v>
      </c>
      <c r="F71" s="31">
        <v>22935</v>
      </c>
      <c r="G71" s="9">
        <v>4.6749999999999998</v>
      </c>
      <c r="H71" s="9">
        <v>3.8250000000000002</v>
      </c>
      <c r="I71" s="9">
        <f t="shared" si="13"/>
        <v>3.8250000000000006</v>
      </c>
      <c r="J71" s="5" t="s">
        <v>38</v>
      </c>
      <c r="K71" s="5" t="s">
        <v>11</v>
      </c>
      <c r="L71" s="5">
        <v>84096</v>
      </c>
      <c r="M71" s="6">
        <v>42394</v>
      </c>
      <c r="N71" s="27">
        <f t="shared" si="14"/>
        <v>8.7975000000000012E-2</v>
      </c>
      <c r="O71" s="27">
        <v>0</v>
      </c>
      <c r="P71" s="27">
        <f>N71*11</f>
        <v>0.96772500000000017</v>
      </c>
      <c r="Q71" s="27">
        <f t="shared" si="15"/>
        <v>1.0557000000000001</v>
      </c>
      <c r="R71" s="27">
        <f t="shared" si="17"/>
        <v>1.0557000000000001</v>
      </c>
      <c r="S71" s="27">
        <f t="shared" si="18"/>
        <v>1.0557000000000001</v>
      </c>
      <c r="T71" s="27">
        <f t="shared" si="19"/>
        <v>1.0557000000000001</v>
      </c>
      <c r="U71" s="27">
        <f t="shared" si="16"/>
        <v>0.43987500000000007</v>
      </c>
      <c r="V71" s="27">
        <f t="shared" si="20"/>
        <v>5.6303999999999998</v>
      </c>
      <c r="AE71" s="6"/>
      <c r="AG71" s="6"/>
    </row>
    <row r="72" spans="1:35" s="5" customFormat="1" x14ac:dyDescent="0.25">
      <c r="A72" s="5" t="s">
        <v>757</v>
      </c>
      <c r="B72" s="5" t="s">
        <v>7</v>
      </c>
      <c r="C72" s="31"/>
      <c r="D72" s="31">
        <v>4600</v>
      </c>
      <c r="E72" s="31">
        <v>4600</v>
      </c>
      <c r="F72" s="31">
        <v>43601.25</v>
      </c>
      <c r="G72" s="9">
        <v>7.56</v>
      </c>
      <c r="H72" s="9">
        <v>6.1210000000000004</v>
      </c>
      <c r="I72" s="9">
        <f t="shared" si="13"/>
        <v>4.0000000000000009</v>
      </c>
      <c r="J72" s="5" t="s">
        <v>38</v>
      </c>
      <c r="K72" s="5" t="s">
        <v>11</v>
      </c>
      <c r="L72" s="5">
        <v>84096</v>
      </c>
      <c r="M72" s="6">
        <v>42234</v>
      </c>
      <c r="N72" s="27">
        <f t="shared" si="14"/>
        <v>9.2000000000000012E-2</v>
      </c>
      <c r="O72" s="27">
        <f>N72*4</f>
        <v>0.36800000000000005</v>
      </c>
      <c r="P72" s="27">
        <f t="shared" ref="P72:P78" si="21">N72*12</f>
        <v>1.1040000000000001</v>
      </c>
      <c r="Q72" s="27">
        <f t="shared" si="15"/>
        <v>1.1040000000000001</v>
      </c>
      <c r="R72" s="27">
        <f t="shared" si="17"/>
        <v>1.1040000000000001</v>
      </c>
      <c r="S72" s="27">
        <f t="shared" si="18"/>
        <v>1.1040000000000001</v>
      </c>
      <c r="T72" s="27">
        <f t="shared" si="19"/>
        <v>1.1040000000000001</v>
      </c>
      <c r="U72" s="27">
        <f t="shared" si="16"/>
        <v>0.46000000000000008</v>
      </c>
      <c r="V72" s="27">
        <f t="shared" si="20"/>
        <v>6.3480000000000008</v>
      </c>
      <c r="AE72" s="6"/>
      <c r="AG72" s="6"/>
    </row>
    <row r="73" spans="1:35" s="5" customFormat="1" x14ac:dyDescent="0.25">
      <c r="A73" s="5" t="s">
        <v>754</v>
      </c>
      <c r="B73" s="5" t="s">
        <v>7</v>
      </c>
      <c r="C73" s="31"/>
      <c r="D73" s="31">
        <v>3579.95</v>
      </c>
      <c r="E73" s="31">
        <v>3579.95</v>
      </c>
      <c r="F73" s="31">
        <v>14257.65</v>
      </c>
      <c r="G73" s="9">
        <v>3.99</v>
      </c>
      <c r="H73" s="9">
        <v>3.242</v>
      </c>
      <c r="I73" s="9">
        <f t="shared" si="13"/>
        <v>3.113</v>
      </c>
      <c r="J73" s="5" t="s">
        <v>755</v>
      </c>
      <c r="K73" s="5" t="s">
        <v>82</v>
      </c>
      <c r="L73" s="5">
        <v>84332</v>
      </c>
      <c r="M73" s="6">
        <v>42292</v>
      </c>
      <c r="N73" s="27">
        <f t="shared" si="14"/>
        <v>7.1598999999999996E-2</v>
      </c>
      <c r="O73" s="27">
        <f>N73*2</f>
        <v>0.14319799999999999</v>
      </c>
      <c r="P73" s="27">
        <f t="shared" si="21"/>
        <v>0.85918799999999995</v>
      </c>
      <c r="Q73" s="27">
        <f t="shared" si="15"/>
        <v>0.85918799999999995</v>
      </c>
      <c r="R73" s="27">
        <f t="shared" si="17"/>
        <v>0.85918799999999995</v>
      </c>
      <c r="S73" s="27">
        <f t="shared" si="18"/>
        <v>0.85918799999999995</v>
      </c>
      <c r="T73" s="27">
        <f t="shared" si="19"/>
        <v>0.85918799999999995</v>
      </c>
      <c r="U73" s="27">
        <f t="shared" si="16"/>
        <v>0.35799499999999995</v>
      </c>
      <c r="V73" s="27">
        <f t="shared" si="20"/>
        <v>4.7971329999999996</v>
      </c>
      <c r="AE73" s="6"/>
      <c r="AG73" s="6"/>
    </row>
    <row r="74" spans="1:35" s="5" customFormat="1" x14ac:dyDescent="0.25">
      <c r="A74" s="5" t="s">
        <v>758</v>
      </c>
      <c r="B74" s="5" t="s">
        <v>7</v>
      </c>
      <c r="C74" s="31"/>
      <c r="D74" s="31">
        <v>4437.8500000000004</v>
      </c>
      <c r="E74" s="31">
        <v>4437.8500000000004</v>
      </c>
      <c r="F74" s="31">
        <v>9000</v>
      </c>
      <c r="G74" s="9">
        <v>5.0999999999999996</v>
      </c>
      <c r="H74" s="9">
        <v>3.859</v>
      </c>
      <c r="I74" s="9">
        <f t="shared" si="13"/>
        <v>3.8590000000000004</v>
      </c>
      <c r="J74" s="5" t="s">
        <v>35</v>
      </c>
      <c r="K74" s="5" t="s">
        <v>11</v>
      </c>
      <c r="L74" s="5">
        <v>84070</v>
      </c>
      <c r="M74" s="6">
        <v>42193</v>
      </c>
      <c r="N74" s="27">
        <f t="shared" si="14"/>
        <v>8.8757000000000003E-2</v>
      </c>
      <c r="O74" s="27">
        <f>N74*5</f>
        <v>0.44378499999999999</v>
      </c>
      <c r="P74" s="27">
        <f t="shared" si="21"/>
        <v>1.0650840000000001</v>
      </c>
      <c r="Q74" s="27">
        <f t="shared" si="15"/>
        <v>1.0650840000000001</v>
      </c>
      <c r="R74" s="27">
        <f t="shared" si="17"/>
        <v>1.0650840000000001</v>
      </c>
      <c r="S74" s="27">
        <f t="shared" si="18"/>
        <v>1.0650840000000001</v>
      </c>
      <c r="T74" s="27">
        <f t="shared" si="19"/>
        <v>1.0650840000000001</v>
      </c>
      <c r="U74" s="27">
        <f t="shared" si="16"/>
        <v>0.44378499999999999</v>
      </c>
      <c r="V74" s="27">
        <f t="shared" si="20"/>
        <v>6.2129900000000013</v>
      </c>
      <c r="AE74" s="6"/>
      <c r="AG74" s="6"/>
      <c r="AI74" s="6"/>
    </row>
    <row r="75" spans="1:35" s="5" customFormat="1" x14ac:dyDescent="0.25">
      <c r="A75" s="5" t="s">
        <v>759</v>
      </c>
      <c r="B75" s="5" t="s">
        <v>7</v>
      </c>
      <c r="C75" s="31"/>
      <c r="D75" s="31">
        <v>3512.1</v>
      </c>
      <c r="E75" s="31">
        <v>3512.1</v>
      </c>
      <c r="F75" s="31">
        <v>16731</v>
      </c>
      <c r="G75" s="9">
        <v>3.9</v>
      </c>
      <c r="H75" s="9">
        <v>3.0539999999999998</v>
      </c>
      <c r="I75" s="9">
        <f t="shared" si="13"/>
        <v>3.0539999999999998</v>
      </c>
      <c r="J75" s="5" t="s">
        <v>357</v>
      </c>
      <c r="K75" s="5" t="s">
        <v>66</v>
      </c>
      <c r="L75" s="5">
        <v>84087</v>
      </c>
      <c r="M75" s="6">
        <v>42279</v>
      </c>
      <c r="N75" s="27">
        <f t="shared" si="14"/>
        <v>7.0241999999999999E-2</v>
      </c>
      <c r="O75" s="27">
        <f>N75*2</f>
        <v>0.140484</v>
      </c>
      <c r="P75" s="27">
        <f t="shared" si="21"/>
        <v>0.84290399999999999</v>
      </c>
      <c r="Q75" s="27">
        <f t="shared" si="15"/>
        <v>0.84290399999999999</v>
      </c>
      <c r="R75" s="27">
        <f t="shared" si="17"/>
        <v>0.84290399999999999</v>
      </c>
      <c r="S75" s="27">
        <f t="shared" si="18"/>
        <v>0.84290399999999999</v>
      </c>
      <c r="T75" s="27">
        <f t="shared" si="19"/>
        <v>0.84290399999999999</v>
      </c>
      <c r="U75" s="27">
        <f t="shared" si="16"/>
        <v>0.35121000000000002</v>
      </c>
      <c r="V75" s="27">
        <f t="shared" si="20"/>
        <v>4.7062140000000001</v>
      </c>
      <c r="AE75" s="6"/>
      <c r="AG75" s="6"/>
    </row>
    <row r="76" spans="1:35" s="5" customFormat="1" x14ac:dyDescent="0.25">
      <c r="A76" s="5" t="s">
        <v>453</v>
      </c>
      <c r="B76" s="5" t="s">
        <v>7</v>
      </c>
      <c r="C76" s="31"/>
      <c r="D76" s="31">
        <v>4600</v>
      </c>
      <c r="E76" s="31">
        <v>4600</v>
      </c>
      <c r="F76" s="31">
        <v>31008.47</v>
      </c>
      <c r="G76" s="9">
        <v>10.08</v>
      </c>
      <c r="H76" s="9">
        <v>7.8949999999999996</v>
      </c>
      <c r="I76" s="9">
        <f t="shared" si="13"/>
        <v>4.0000000000000009</v>
      </c>
      <c r="J76" s="5" t="s">
        <v>38</v>
      </c>
      <c r="K76" s="5" t="s">
        <v>11</v>
      </c>
      <c r="L76" s="5">
        <v>84096</v>
      </c>
      <c r="M76" s="6">
        <v>42118</v>
      </c>
      <c r="N76" s="27">
        <f t="shared" si="14"/>
        <v>9.2000000000000012E-2</v>
      </c>
      <c r="O76" s="27">
        <f>N76*8</f>
        <v>0.7360000000000001</v>
      </c>
      <c r="P76" s="27">
        <f t="shared" si="21"/>
        <v>1.1040000000000001</v>
      </c>
      <c r="Q76" s="27">
        <f t="shared" si="15"/>
        <v>1.1040000000000001</v>
      </c>
      <c r="R76" s="27">
        <f t="shared" si="17"/>
        <v>1.1040000000000001</v>
      </c>
      <c r="S76" s="27">
        <f t="shared" si="18"/>
        <v>1.1040000000000001</v>
      </c>
      <c r="T76" s="27">
        <f t="shared" si="19"/>
        <v>1.1040000000000001</v>
      </c>
      <c r="U76" s="27">
        <f t="shared" si="16"/>
        <v>0.46000000000000008</v>
      </c>
      <c r="V76" s="27">
        <f t="shared" si="20"/>
        <v>6.7160000000000002</v>
      </c>
      <c r="AE76" s="6"/>
      <c r="AG76" s="6"/>
    </row>
    <row r="77" spans="1:35" s="5" customFormat="1" x14ac:dyDescent="0.25">
      <c r="A77" s="5" t="s">
        <v>452</v>
      </c>
      <c r="B77" s="5" t="s">
        <v>7</v>
      </c>
      <c r="C77" s="31"/>
      <c r="D77" s="31">
        <v>4600</v>
      </c>
      <c r="E77" s="31">
        <v>4600</v>
      </c>
      <c r="F77" s="31">
        <v>42200</v>
      </c>
      <c r="G77" s="9">
        <v>10.71</v>
      </c>
      <c r="H77" s="9">
        <v>8.3529999999999998</v>
      </c>
      <c r="I77" s="9">
        <f t="shared" si="13"/>
        <v>4.0000000000000009</v>
      </c>
      <c r="J77" s="5" t="s">
        <v>35</v>
      </c>
      <c r="K77" s="5" t="s">
        <v>11</v>
      </c>
      <c r="L77" s="5">
        <v>84070</v>
      </c>
      <c r="M77" s="6">
        <v>42146</v>
      </c>
      <c r="N77" s="27">
        <f t="shared" si="14"/>
        <v>9.2000000000000012E-2</v>
      </c>
      <c r="O77" s="27">
        <f>N77*7</f>
        <v>0.64400000000000013</v>
      </c>
      <c r="P77" s="27">
        <f t="shared" si="21"/>
        <v>1.1040000000000001</v>
      </c>
      <c r="Q77" s="27">
        <f t="shared" si="15"/>
        <v>1.1040000000000001</v>
      </c>
      <c r="R77" s="27">
        <f t="shared" si="17"/>
        <v>1.1040000000000001</v>
      </c>
      <c r="S77" s="27">
        <f t="shared" si="18"/>
        <v>1.1040000000000001</v>
      </c>
      <c r="T77" s="27">
        <f t="shared" si="19"/>
        <v>1.1040000000000001</v>
      </c>
      <c r="U77" s="27">
        <f t="shared" si="16"/>
        <v>0.46000000000000008</v>
      </c>
      <c r="V77" s="28">
        <f t="shared" si="20"/>
        <v>6.6240000000000006</v>
      </c>
      <c r="AE77" s="6"/>
      <c r="AG77" s="6"/>
    </row>
    <row r="78" spans="1:35" s="5" customFormat="1" x14ac:dyDescent="0.25">
      <c r="A78" s="5" t="s">
        <v>760</v>
      </c>
      <c r="B78" s="5" t="s">
        <v>7</v>
      </c>
      <c r="C78" s="31"/>
      <c r="D78" s="31">
        <v>4502.25</v>
      </c>
      <c r="E78" s="31">
        <v>4502.25</v>
      </c>
      <c r="F78" s="31">
        <v>15996</v>
      </c>
      <c r="G78" s="9">
        <v>4.68</v>
      </c>
      <c r="H78" s="9">
        <v>3.915</v>
      </c>
      <c r="I78" s="9">
        <f t="shared" si="13"/>
        <v>3.9150000000000005</v>
      </c>
      <c r="J78" s="5" t="s">
        <v>523</v>
      </c>
      <c r="K78" s="5" t="s">
        <v>31</v>
      </c>
      <c r="L78" s="5">
        <v>84055</v>
      </c>
      <c r="M78" s="6">
        <v>42292</v>
      </c>
      <c r="N78" s="27">
        <f t="shared" si="14"/>
        <v>9.0045000000000014E-2</v>
      </c>
      <c r="O78" s="27">
        <f>N78*2</f>
        <v>0.18009000000000003</v>
      </c>
      <c r="P78" s="27">
        <f t="shared" si="21"/>
        <v>1.0805400000000001</v>
      </c>
      <c r="Q78" s="27">
        <f t="shared" si="15"/>
        <v>1.0805400000000001</v>
      </c>
      <c r="R78" s="27">
        <f t="shared" si="17"/>
        <v>1.0805400000000001</v>
      </c>
      <c r="S78" s="27">
        <f t="shared" si="18"/>
        <v>1.0805400000000001</v>
      </c>
      <c r="T78" s="27">
        <f t="shared" si="19"/>
        <v>1.0805400000000001</v>
      </c>
      <c r="U78" s="27">
        <f t="shared" si="16"/>
        <v>0.4502250000000001</v>
      </c>
      <c r="V78" s="27">
        <f t="shared" si="20"/>
        <v>6.0330150000000007</v>
      </c>
      <c r="AE78" s="6"/>
      <c r="AG78" s="6"/>
    </row>
    <row r="79" spans="1:35" s="5" customFormat="1" x14ac:dyDescent="0.25">
      <c r="A79" s="5" t="s">
        <v>761</v>
      </c>
      <c r="B79" s="5" t="s">
        <v>7</v>
      </c>
      <c r="C79" s="31"/>
      <c r="D79" s="31">
        <v>4600</v>
      </c>
      <c r="E79" s="31">
        <v>4600</v>
      </c>
      <c r="F79" s="31">
        <v>15364</v>
      </c>
      <c r="G79" s="9">
        <v>5.04</v>
      </c>
      <c r="H79" s="9">
        <v>4.4470000000000001</v>
      </c>
      <c r="I79" s="9">
        <f t="shared" si="13"/>
        <v>4.0000000000000009</v>
      </c>
      <c r="J79" s="5" t="s">
        <v>67</v>
      </c>
      <c r="K79" s="5" t="s">
        <v>11</v>
      </c>
      <c r="L79" s="5">
        <v>84095</v>
      </c>
      <c r="M79" s="6">
        <v>42415</v>
      </c>
      <c r="N79" s="27">
        <f t="shared" si="14"/>
        <v>9.2000000000000012E-2</v>
      </c>
      <c r="O79" s="27">
        <v>0</v>
      </c>
      <c r="P79" s="27">
        <f>N79*10</f>
        <v>0.92000000000000015</v>
      </c>
      <c r="Q79" s="27">
        <f t="shared" si="15"/>
        <v>1.1040000000000001</v>
      </c>
      <c r="R79" s="27">
        <f t="shared" si="17"/>
        <v>1.1040000000000001</v>
      </c>
      <c r="S79" s="27">
        <f t="shared" si="18"/>
        <v>1.1040000000000001</v>
      </c>
      <c r="T79" s="27">
        <f t="shared" si="19"/>
        <v>1.1040000000000001</v>
      </c>
      <c r="U79" s="27">
        <f t="shared" si="16"/>
        <v>0.46000000000000008</v>
      </c>
      <c r="V79" s="27">
        <f t="shared" si="20"/>
        <v>5.7960000000000003</v>
      </c>
      <c r="AE79" s="6"/>
      <c r="AG79" s="6"/>
    </row>
    <row r="80" spans="1:35" s="5" customFormat="1" x14ac:dyDescent="0.25">
      <c r="A80" s="5" t="s">
        <v>948</v>
      </c>
      <c r="B80" s="5" t="s">
        <v>7</v>
      </c>
      <c r="C80" s="31"/>
      <c r="D80" s="31">
        <v>4246.95</v>
      </c>
      <c r="E80" s="31">
        <v>4246.95</v>
      </c>
      <c r="F80" s="31">
        <v>12530</v>
      </c>
      <c r="G80" s="9">
        <v>4.32</v>
      </c>
      <c r="H80" s="9">
        <v>3.6930000000000001</v>
      </c>
      <c r="I80" s="9">
        <f t="shared" si="13"/>
        <v>3.6930000000000001</v>
      </c>
      <c r="J80" s="5" t="s">
        <v>712</v>
      </c>
      <c r="K80" s="5" t="s">
        <v>85</v>
      </c>
      <c r="L80" s="5">
        <v>84664</v>
      </c>
      <c r="M80" s="6">
        <v>42537</v>
      </c>
      <c r="N80" s="27">
        <f t="shared" si="14"/>
        <v>8.4939000000000001E-2</v>
      </c>
      <c r="O80" s="27">
        <v>0</v>
      </c>
      <c r="P80" s="27">
        <f>N80*6</f>
        <v>0.50963400000000003</v>
      </c>
      <c r="Q80" s="27">
        <f t="shared" si="15"/>
        <v>1.0192680000000001</v>
      </c>
      <c r="R80" s="27">
        <f t="shared" si="17"/>
        <v>1.0192680000000001</v>
      </c>
      <c r="S80" s="27">
        <f t="shared" si="18"/>
        <v>1.0192680000000001</v>
      </c>
      <c r="T80" s="27">
        <f t="shared" si="19"/>
        <v>1.0192680000000001</v>
      </c>
      <c r="U80" s="27">
        <f t="shared" si="16"/>
        <v>0.42469499999999999</v>
      </c>
      <c r="V80" s="27">
        <f t="shared" si="20"/>
        <v>5.0114010000000002</v>
      </c>
    </row>
    <row r="81" spans="1:35" s="5" customFormat="1" x14ac:dyDescent="0.25">
      <c r="A81" s="5" t="s">
        <v>766</v>
      </c>
      <c r="B81" s="5" t="s">
        <v>7</v>
      </c>
      <c r="C81" s="31"/>
      <c r="D81" s="31">
        <v>4600</v>
      </c>
      <c r="E81" s="31">
        <v>4600</v>
      </c>
      <c r="F81" s="31">
        <v>32940</v>
      </c>
      <c r="G81" s="9">
        <v>6.63</v>
      </c>
      <c r="H81" s="9">
        <v>5.6239999999999997</v>
      </c>
      <c r="I81" s="9">
        <f t="shared" si="13"/>
        <v>4.0000000000000009</v>
      </c>
      <c r="J81" s="5" t="s">
        <v>333</v>
      </c>
      <c r="K81" s="5" t="s">
        <v>51</v>
      </c>
      <c r="L81" s="5">
        <v>84404</v>
      </c>
      <c r="M81" s="6">
        <v>42272</v>
      </c>
      <c r="N81" s="27">
        <f t="shared" si="14"/>
        <v>9.2000000000000012E-2</v>
      </c>
      <c r="O81" s="27">
        <f>N81*3</f>
        <v>0.27600000000000002</v>
      </c>
      <c r="P81" s="27">
        <f>N81*12</f>
        <v>1.1040000000000001</v>
      </c>
      <c r="Q81" s="27">
        <f t="shared" si="15"/>
        <v>1.1040000000000001</v>
      </c>
      <c r="R81" s="27">
        <f t="shared" si="17"/>
        <v>1.1040000000000001</v>
      </c>
      <c r="S81" s="27">
        <f t="shared" si="18"/>
        <v>1.1040000000000001</v>
      </c>
      <c r="T81" s="27">
        <f t="shared" si="19"/>
        <v>1.1040000000000001</v>
      </c>
      <c r="U81" s="27">
        <f t="shared" si="16"/>
        <v>0.46000000000000008</v>
      </c>
      <c r="V81" s="27">
        <f t="shared" si="20"/>
        <v>6.2560000000000002</v>
      </c>
      <c r="AE81" s="6"/>
      <c r="AG81" s="6"/>
    </row>
    <row r="82" spans="1:35" s="5" customFormat="1" x14ac:dyDescent="0.25">
      <c r="A82" s="5" t="s">
        <v>769</v>
      </c>
      <c r="B82" s="5" t="s">
        <v>7</v>
      </c>
      <c r="C82" s="31"/>
      <c r="D82" s="31">
        <v>4600</v>
      </c>
      <c r="E82" s="31">
        <v>4600</v>
      </c>
      <c r="F82" s="31">
        <v>39986.160000000003</v>
      </c>
      <c r="G82" s="9">
        <v>7.95</v>
      </c>
      <c r="H82" s="9">
        <v>6.72</v>
      </c>
      <c r="I82" s="9">
        <f t="shared" si="13"/>
        <v>4.0000000000000009</v>
      </c>
      <c r="J82" s="5" t="s">
        <v>13</v>
      </c>
      <c r="K82" s="5" t="s">
        <v>11</v>
      </c>
      <c r="L82" s="5">
        <v>84109</v>
      </c>
      <c r="M82" s="6">
        <v>42257</v>
      </c>
      <c r="N82" s="27">
        <f t="shared" si="14"/>
        <v>9.2000000000000012E-2</v>
      </c>
      <c r="O82" s="27">
        <f>N82*3</f>
        <v>0.27600000000000002</v>
      </c>
      <c r="P82" s="27">
        <f>N82*12</f>
        <v>1.1040000000000001</v>
      </c>
      <c r="Q82" s="27">
        <f t="shared" si="15"/>
        <v>1.1040000000000001</v>
      </c>
      <c r="R82" s="27">
        <f t="shared" si="17"/>
        <v>1.1040000000000001</v>
      </c>
      <c r="S82" s="27">
        <f t="shared" si="18"/>
        <v>1.1040000000000001</v>
      </c>
      <c r="T82" s="27">
        <f t="shared" si="19"/>
        <v>1.1040000000000001</v>
      </c>
      <c r="U82" s="27">
        <f t="shared" si="16"/>
        <v>0.46000000000000008</v>
      </c>
      <c r="V82" s="27">
        <f t="shared" si="20"/>
        <v>6.2560000000000002</v>
      </c>
      <c r="AE82" s="6"/>
      <c r="AG82" s="6"/>
    </row>
    <row r="83" spans="1:35" s="5" customFormat="1" x14ac:dyDescent="0.25">
      <c r="A83" s="5" t="s">
        <v>949</v>
      </c>
      <c r="B83" s="5" t="s">
        <v>7</v>
      </c>
      <c r="C83" s="31"/>
      <c r="D83" s="31">
        <v>4600</v>
      </c>
      <c r="E83" s="31">
        <v>4600</v>
      </c>
      <c r="F83" s="31">
        <v>44000</v>
      </c>
      <c r="G83" s="9">
        <v>8.8000000000000007</v>
      </c>
      <c r="H83" s="9">
        <v>7.5490000000000004</v>
      </c>
      <c r="I83" s="9">
        <f t="shared" si="13"/>
        <v>4.0000000000000009</v>
      </c>
      <c r="J83" s="5" t="s">
        <v>1015</v>
      </c>
      <c r="K83" s="5" t="s">
        <v>66</v>
      </c>
      <c r="L83" s="5">
        <v>84037</v>
      </c>
      <c r="M83" s="6">
        <v>42604</v>
      </c>
      <c r="N83" s="27">
        <f t="shared" si="14"/>
        <v>9.2000000000000012E-2</v>
      </c>
      <c r="O83" s="27">
        <v>0</v>
      </c>
      <c r="P83" s="27">
        <f>N83*4</f>
        <v>0.36800000000000005</v>
      </c>
      <c r="Q83" s="27">
        <f t="shared" si="15"/>
        <v>1.1040000000000001</v>
      </c>
      <c r="R83" s="27">
        <f t="shared" si="17"/>
        <v>1.1040000000000001</v>
      </c>
      <c r="S83" s="27">
        <f t="shared" si="18"/>
        <v>1.1040000000000001</v>
      </c>
      <c r="T83" s="27">
        <f t="shared" si="19"/>
        <v>1.1040000000000001</v>
      </c>
      <c r="U83" s="27">
        <f t="shared" si="16"/>
        <v>0.46000000000000008</v>
      </c>
      <c r="V83" s="27">
        <f t="shared" si="20"/>
        <v>5.2440000000000007</v>
      </c>
      <c r="AE83" s="6"/>
      <c r="AG83" s="6"/>
    </row>
    <row r="84" spans="1:35" s="5" customFormat="1" x14ac:dyDescent="0.25">
      <c r="A84" s="5" t="s">
        <v>770</v>
      </c>
      <c r="B84" s="5" t="s">
        <v>7</v>
      </c>
      <c r="C84" s="31"/>
      <c r="D84" s="31">
        <v>4600</v>
      </c>
      <c r="E84" s="31">
        <v>4600</v>
      </c>
      <c r="F84" s="31">
        <v>21720</v>
      </c>
      <c r="G84" s="9">
        <v>5.61</v>
      </c>
      <c r="H84" s="9">
        <v>4.9610000000000003</v>
      </c>
      <c r="I84" s="9">
        <f t="shared" si="13"/>
        <v>4.0000000000000009</v>
      </c>
      <c r="J84" s="5" t="s">
        <v>351</v>
      </c>
      <c r="K84" s="5" t="s">
        <v>85</v>
      </c>
      <c r="L84" s="5">
        <v>84045</v>
      </c>
      <c r="M84" s="6">
        <v>42186</v>
      </c>
      <c r="N84" s="27">
        <f t="shared" si="14"/>
        <v>9.2000000000000012E-2</v>
      </c>
      <c r="O84" s="27">
        <f>N84*5</f>
        <v>0.46000000000000008</v>
      </c>
      <c r="P84" s="27">
        <f>N84*12</f>
        <v>1.1040000000000001</v>
      </c>
      <c r="Q84" s="27">
        <f t="shared" si="15"/>
        <v>1.1040000000000001</v>
      </c>
      <c r="R84" s="27">
        <f t="shared" si="17"/>
        <v>1.1040000000000001</v>
      </c>
      <c r="S84" s="27">
        <f t="shared" si="18"/>
        <v>1.1040000000000001</v>
      </c>
      <c r="T84" s="27">
        <f t="shared" si="19"/>
        <v>1.1040000000000001</v>
      </c>
      <c r="U84" s="27">
        <f t="shared" si="16"/>
        <v>0.46000000000000008</v>
      </c>
      <c r="V84" s="27">
        <f t="shared" si="20"/>
        <v>6.44</v>
      </c>
    </row>
    <row r="85" spans="1:35" s="5" customFormat="1" x14ac:dyDescent="0.25">
      <c r="A85" s="5" t="s">
        <v>735</v>
      </c>
      <c r="B85" s="5" t="s">
        <v>7</v>
      </c>
      <c r="C85" s="31"/>
      <c r="D85" s="31">
        <v>4600</v>
      </c>
      <c r="E85" s="31">
        <v>4600</v>
      </c>
      <c r="F85" s="31">
        <v>27585.5</v>
      </c>
      <c r="G85" s="9">
        <v>9.18</v>
      </c>
      <c r="H85" s="9">
        <v>7.9320000000000004</v>
      </c>
      <c r="I85" s="9">
        <f t="shared" si="13"/>
        <v>4.0000000000000009</v>
      </c>
      <c r="J85" s="5" t="s">
        <v>84</v>
      </c>
      <c r="K85" s="5" t="s">
        <v>85</v>
      </c>
      <c r="L85" s="5">
        <v>84057</v>
      </c>
      <c r="M85" s="6">
        <v>42425</v>
      </c>
      <c r="N85" s="27">
        <f t="shared" si="14"/>
        <v>9.2000000000000012E-2</v>
      </c>
      <c r="O85" s="27">
        <v>0</v>
      </c>
      <c r="P85" s="27">
        <f>N85*10</f>
        <v>0.92000000000000015</v>
      </c>
      <c r="Q85" s="27">
        <f t="shared" si="15"/>
        <v>1.1040000000000001</v>
      </c>
      <c r="R85" s="27">
        <f t="shared" si="17"/>
        <v>1.1040000000000001</v>
      </c>
      <c r="S85" s="27">
        <f t="shared" si="18"/>
        <v>1.1040000000000001</v>
      </c>
      <c r="T85" s="27">
        <f t="shared" si="19"/>
        <v>1.1040000000000001</v>
      </c>
      <c r="U85" s="27">
        <f t="shared" si="16"/>
        <v>0.46000000000000008</v>
      </c>
      <c r="V85" s="27">
        <f t="shared" si="20"/>
        <v>5.7960000000000003</v>
      </c>
      <c r="AE85" s="6"/>
      <c r="AG85" s="6"/>
    </row>
    <row r="86" spans="1:35" s="5" customFormat="1" x14ac:dyDescent="0.25">
      <c r="A86" s="5" t="s">
        <v>749</v>
      </c>
      <c r="B86" s="5" t="s">
        <v>7</v>
      </c>
      <c r="C86" s="31"/>
      <c r="D86" s="31">
        <v>4600</v>
      </c>
      <c r="E86" s="31">
        <v>4600</v>
      </c>
      <c r="F86" s="31">
        <v>19602</v>
      </c>
      <c r="G86" s="9">
        <v>6</v>
      </c>
      <c r="H86" s="9">
        <v>4.93</v>
      </c>
      <c r="I86" s="9">
        <f t="shared" si="13"/>
        <v>4.0000000000000009</v>
      </c>
      <c r="J86" s="5" t="s">
        <v>50</v>
      </c>
      <c r="K86" s="5" t="s">
        <v>51</v>
      </c>
      <c r="L86" s="5">
        <v>84403</v>
      </c>
      <c r="M86" s="6">
        <v>42265</v>
      </c>
      <c r="N86" s="27">
        <f t="shared" si="14"/>
        <v>9.2000000000000012E-2</v>
      </c>
      <c r="O86" s="27">
        <f>N86*3</f>
        <v>0.27600000000000002</v>
      </c>
      <c r="P86" s="27">
        <f>N86*12</f>
        <v>1.1040000000000001</v>
      </c>
      <c r="Q86" s="27">
        <f t="shared" si="15"/>
        <v>1.1040000000000001</v>
      </c>
      <c r="R86" s="27">
        <f t="shared" si="17"/>
        <v>1.1040000000000001</v>
      </c>
      <c r="S86" s="27">
        <f t="shared" si="18"/>
        <v>1.1040000000000001</v>
      </c>
      <c r="T86" s="27">
        <f t="shared" si="19"/>
        <v>1.1040000000000001</v>
      </c>
      <c r="U86" s="27">
        <f t="shared" si="16"/>
        <v>0.46000000000000008</v>
      </c>
      <c r="V86" s="27">
        <f t="shared" si="20"/>
        <v>6.2560000000000002</v>
      </c>
      <c r="AE86" s="6"/>
      <c r="AG86" s="6"/>
    </row>
    <row r="87" spans="1:35" s="5" customFormat="1" x14ac:dyDescent="0.25">
      <c r="A87" s="5" t="s">
        <v>774</v>
      </c>
      <c r="B87" s="5" t="s">
        <v>7</v>
      </c>
      <c r="C87" s="31"/>
      <c r="D87" s="31">
        <v>3880.1</v>
      </c>
      <c r="E87" s="31">
        <v>3880.1</v>
      </c>
      <c r="F87" s="31">
        <v>7588.71</v>
      </c>
      <c r="G87" s="9">
        <v>4</v>
      </c>
      <c r="H87" s="9">
        <v>3.3740000000000001</v>
      </c>
      <c r="I87" s="9">
        <f t="shared" si="13"/>
        <v>3.3740000000000001</v>
      </c>
      <c r="J87" s="5" t="s">
        <v>35</v>
      </c>
      <c r="K87" s="5" t="s">
        <v>11</v>
      </c>
      <c r="L87" s="5">
        <v>84070</v>
      </c>
      <c r="M87" s="6">
        <v>42415</v>
      </c>
      <c r="N87" s="27">
        <f t="shared" si="14"/>
        <v>7.7602000000000004E-2</v>
      </c>
      <c r="O87" s="27">
        <v>0</v>
      </c>
      <c r="P87" s="27">
        <f>N87*10</f>
        <v>0.77602000000000004</v>
      </c>
      <c r="Q87" s="27">
        <f t="shared" si="15"/>
        <v>0.93122400000000005</v>
      </c>
      <c r="R87" s="27">
        <f t="shared" si="17"/>
        <v>0.93122400000000005</v>
      </c>
      <c r="S87" s="27">
        <f t="shared" si="18"/>
        <v>0.93122400000000005</v>
      </c>
      <c r="T87" s="27">
        <f t="shared" si="19"/>
        <v>0.93122400000000005</v>
      </c>
      <c r="U87" s="27">
        <f t="shared" si="16"/>
        <v>0.38801000000000002</v>
      </c>
      <c r="V87" s="27">
        <f t="shared" si="20"/>
        <v>4.8889260000000014</v>
      </c>
    </row>
    <row r="88" spans="1:35" s="5" customFormat="1" x14ac:dyDescent="0.25">
      <c r="A88" s="5" t="s">
        <v>950</v>
      </c>
      <c r="B88" s="5" t="s">
        <v>7</v>
      </c>
      <c r="C88" s="31"/>
      <c r="D88" s="31">
        <v>4010.05</v>
      </c>
      <c r="E88" s="31">
        <v>4010.05</v>
      </c>
      <c r="F88" s="31">
        <v>17320</v>
      </c>
      <c r="G88" s="9">
        <v>8.4</v>
      </c>
      <c r="H88" s="9">
        <v>7.3849999999999998</v>
      </c>
      <c r="I88" s="9">
        <f t="shared" si="13"/>
        <v>3.4870000000000005</v>
      </c>
      <c r="J88" s="5" t="s">
        <v>38</v>
      </c>
      <c r="K88" s="5" t="s">
        <v>11</v>
      </c>
      <c r="L88" s="5">
        <v>84065</v>
      </c>
      <c r="M88" s="6">
        <v>42583</v>
      </c>
      <c r="N88" s="27">
        <f t="shared" si="14"/>
        <v>8.0201000000000008E-2</v>
      </c>
      <c r="O88" s="27">
        <v>0</v>
      </c>
      <c r="P88" s="27">
        <f>N88*4</f>
        <v>0.32080400000000003</v>
      </c>
      <c r="Q88" s="27">
        <f t="shared" si="15"/>
        <v>0.96241200000000005</v>
      </c>
      <c r="R88" s="27">
        <f t="shared" si="17"/>
        <v>0.96241200000000005</v>
      </c>
      <c r="S88" s="27">
        <f t="shared" si="18"/>
        <v>0.96241200000000005</v>
      </c>
      <c r="T88" s="27">
        <f t="shared" si="19"/>
        <v>0.96241200000000005</v>
      </c>
      <c r="U88" s="27">
        <f t="shared" si="16"/>
        <v>0.40100500000000006</v>
      </c>
      <c r="V88" s="27">
        <f t="shared" si="20"/>
        <v>4.5714570000000005</v>
      </c>
    </row>
    <row r="89" spans="1:35" s="5" customFormat="1" x14ac:dyDescent="0.25">
      <c r="A89" s="5" t="s">
        <v>776</v>
      </c>
      <c r="B89" s="5" t="s">
        <v>7</v>
      </c>
      <c r="C89" s="31"/>
      <c r="D89" s="31">
        <v>4600</v>
      </c>
      <c r="E89" s="31">
        <v>4600</v>
      </c>
      <c r="F89" s="31">
        <v>19471.78</v>
      </c>
      <c r="G89" s="9">
        <v>7.2</v>
      </c>
      <c r="H89" s="9">
        <v>6.3390000000000004</v>
      </c>
      <c r="I89" s="9">
        <f t="shared" si="13"/>
        <v>4.0000000000000009</v>
      </c>
      <c r="J89" s="5" t="s">
        <v>302</v>
      </c>
      <c r="K89" s="5" t="s">
        <v>66</v>
      </c>
      <c r="L89" s="5">
        <v>84015</v>
      </c>
      <c r="M89" s="6">
        <v>42371</v>
      </c>
      <c r="N89" s="27">
        <f t="shared" si="14"/>
        <v>9.2000000000000012E-2</v>
      </c>
      <c r="O89" s="27">
        <v>0</v>
      </c>
      <c r="P89" s="27">
        <f>N89*11</f>
        <v>1.0120000000000002</v>
      </c>
      <c r="Q89" s="27">
        <f t="shared" si="15"/>
        <v>1.1040000000000001</v>
      </c>
      <c r="R89" s="27">
        <f t="shared" si="17"/>
        <v>1.1040000000000001</v>
      </c>
      <c r="S89" s="27">
        <f t="shared" si="18"/>
        <v>1.1040000000000001</v>
      </c>
      <c r="T89" s="27">
        <f t="shared" si="19"/>
        <v>1.1040000000000001</v>
      </c>
      <c r="U89" s="27">
        <f t="shared" si="16"/>
        <v>0.46000000000000008</v>
      </c>
      <c r="V89" s="27">
        <f t="shared" si="20"/>
        <v>5.8880000000000008</v>
      </c>
      <c r="AE89" s="6"/>
      <c r="AG89" s="6"/>
    </row>
    <row r="90" spans="1:35" s="5" customFormat="1" x14ac:dyDescent="0.25">
      <c r="A90" s="5" t="s">
        <v>779</v>
      </c>
      <c r="B90" s="5" t="s">
        <v>7</v>
      </c>
      <c r="C90" s="31"/>
      <c r="D90" s="31">
        <v>4081.35</v>
      </c>
      <c r="E90" s="31">
        <v>4081.35</v>
      </c>
      <c r="F90" s="31">
        <v>15700</v>
      </c>
      <c r="G90" s="9">
        <v>3.24</v>
      </c>
      <c r="H90" s="9">
        <v>3.6459999999999999</v>
      </c>
      <c r="I90" s="9">
        <f t="shared" si="13"/>
        <v>3.5489999999999999</v>
      </c>
      <c r="J90" s="5" t="s">
        <v>555</v>
      </c>
      <c r="K90" s="5" t="s">
        <v>51</v>
      </c>
      <c r="L90" s="5">
        <v>84401</v>
      </c>
      <c r="M90" s="6">
        <v>42433</v>
      </c>
      <c r="N90" s="27">
        <f t="shared" si="14"/>
        <v>8.1626999999999991E-2</v>
      </c>
      <c r="O90" s="27">
        <v>0</v>
      </c>
      <c r="P90" s="27">
        <f>N90*9</f>
        <v>0.73464299999999993</v>
      </c>
      <c r="Q90" s="27">
        <f t="shared" si="15"/>
        <v>0.97952399999999984</v>
      </c>
      <c r="R90" s="27">
        <f t="shared" si="17"/>
        <v>0.97952399999999984</v>
      </c>
      <c r="S90" s="27">
        <f t="shared" si="18"/>
        <v>0.97952399999999984</v>
      </c>
      <c r="T90" s="27">
        <f t="shared" si="19"/>
        <v>0.97952399999999984</v>
      </c>
      <c r="U90" s="27">
        <f t="shared" si="16"/>
        <v>0.40813499999999997</v>
      </c>
      <c r="V90" s="27">
        <f t="shared" si="20"/>
        <v>5.0608739999999983</v>
      </c>
    </row>
    <row r="91" spans="1:35" s="5" customFormat="1" x14ac:dyDescent="0.25">
      <c r="A91" s="5" t="s">
        <v>783</v>
      </c>
      <c r="B91" s="5" t="s">
        <v>7</v>
      </c>
      <c r="C91" s="31"/>
      <c r="D91" s="31">
        <v>2028.6</v>
      </c>
      <c r="E91" s="31">
        <v>2028.6</v>
      </c>
      <c r="F91" s="31">
        <v>13913</v>
      </c>
      <c r="G91" s="9">
        <v>2.2000000000000002</v>
      </c>
      <c r="H91" s="9">
        <v>1.764</v>
      </c>
      <c r="I91" s="9">
        <f t="shared" si="13"/>
        <v>1.764</v>
      </c>
      <c r="J91" s="5" t="s">
        <v>13</v>
      </c>
      <c r="K91" s="5" t="s">
        <v>11</v>
      </c>
      <c r="L91" s="5">
        <v>84109</v>
      </c>
      <c r="M91" s="6">
        <v>42427</v>
      </c>
      <c r="N91" s="27">
        <f t="shared" si="14"/>
        <v>4.0571999999999997E-2</v>
      </c>
      <c r="O91" s="27">
        <v>0</v>
      </c>
      <c r="P91" s="27">
        <f>N91*10</f>
        <v>0.40571999999999997</v>
      </c>
      <c r="Q91" s="27">
        <f t="shared" si="15"/>
        <v>0.48686399999999996</v>
      </c>
      <c r="R91" s="27">
        <f t="shared" si="17"/>
        <v>0.48686399999999996</v>
      </c>
      <c r="S91" s="27">
        <f t="shared" si="18"/>
        <v>0.48686399999999996</v>
      </c>
      <c r="T91" s="27">
        <f t="shared" si="19"/>
        <v>0.48686399999999996</v>
      </c>
      <c r="U91" s="27">
        <f t="shared" si="16"/>
        <v>0.20285999999999998</v>
      </c>
      <c r="V91" s="27">
        <f t="shared" si="20"/>
        <v>2.5560359999999998</v>
      </c>
    </row>
    <row r="92" spans="1:35" s="5" customFormat="1" x14ac:dyDescent="0.25">
      <c r="A92" s="5" t="s">
        <v>791</v>
      </c>
      <c r="B92" s="5" t="s">
        <v>7</v>
      </c>
      <c r="C92" s="31"/>
      <c r="D92" s="31">
        <v>4600</v>
      </c>
      <c r="E92" s="31">
        <v>4600</v>
      </c>
      <c r="F92" s="31">
        <v>27500</v>
      </c>
      <c r="G92" s="9">
        <v>7.7</v>
      </c>
      <c r="H92" s="9">
        <v>6.46</v>
      </c>
      <c r="I92" s="9">
        <f t="shared" si="13"/>
        <v>4.0000000000000009</v>
      </c>
      <c r="J92" s="5" t="s">
        <v>351</v>
      </c>
      <c r="K92" s="5" t="s">
        <v>85</v>
      </c>
      <c r="L92" s="5">
        <v>84045</v>
      </c>
      <c r="M92" s="6">
        <v>42492</v>
      </c>
      <c r="N92" s="27">
        <f t="shared" si="14"/>
        <v>9.2000000000000012E-2</v>
      </c>
      <c r="O92" s="27">
        <v>0</v>
      </c>
      <c r="P92" s="27">
        <f>N92*7</f>
        <v>0.64400000000000013</v>
      </c>
      <c r="Q92" s="27">
        <f t="shared" si="15"/>
        <v>1.1040000000000001</v>
      </c>
      <c r="R92" s="27">
        <f t="shared" si="17"/>
        <v>1.1040000000000001</v>
      </c>
      <c r="S92" s="27">
        <f t="shared" si="18"/>
        <v>1.1040000000000001</v>
      </c>
      <c r="T92" s="27">
        <f t="shared" si="19"/>
        <v>1.1040000000000001</v>
      </c>
      <c r="U92" s="27">
        <f t="shared" si="16"/>
        <v>0.46000000000000008</v>
      </c>
      <c r="V92" s="27">
        <f t="shared" si="20"/>
        <v>5.5200000000000005</v>
      </c>
    </row>
    <row r="93" spans="1:35" s="5" customFormat="1" x14ac:dyDescent="0.25">
      <c r="A93" s="5" t="s">
        <v>792</v>
      </c>
      <c r="B93" s="5" t="s">
        <v>7</v>
      </c>
      <c r="C93" s="31"/>
      <c r="D93" s="31">
        <v>4600</v>
      </c>
      <c r="E93" s="31">
        <v>4600</v>
      </c>
      <c r="F93" s="31">
        <v>30780</v>
      </c>
      <c r="G93" s="9">
        <v>6.72</v>
      </c>
      <c r="H93" s="9">
        <v>5.665</v>
      </c>
      <c r="I93" s="9">
        <f t="shared" si="13"/>
        <v>4.0000000000000009</v>
      </c>
      <c r="J93" s="5" t="s">
        <v>67</v>
      </c>
      <c r="K93" s="5" t="s">
        <v>11</v>
      </c>
      <c r="L93" s="5">
        <v>84095</v>
      </c>
      <c r="M93" s="6">
        <v>42488</v>
      </c>
      <c r="N93" s="27">
        <f t="shared" si="14"/>
        <v>9.2000000000000012E-2</v>
      </c>
      <c r="O93" s="27">
        <v>0</v>
      </c>
      <c r="P93" s="27">
        <f>N93*8</f>
        <v>0.7360000000000001</v>
      </c>
      <c r="Q93" s="27">
        <f t="shared" si="15"/>
        <v>1.1040000000000001</v>
      </c>
      <c r="R93" s="27">
        <f t="shared" si="17"/>
        <v>1.1040000000000001</v>
      </c>
      <c r="S93" s="27">
        <f t="shared" si="18"/>
        <v>1.1040000000000001</v>
      </c>
      <c r="T93" s="27">
        <f t="shared" si="19"/>
        <v>1.1040000000000001</v>
      </c>
      <c r="U93" s="27">
        <f t="shared" si="16"/>
        <v>0.46000000000000008</v>
      </c>
      <c r="V93" s="27">
        <f t="shared" si="20"/>
        <v>5.6120000000000001</v>
      </c>
      <c r="AE93" s="6"/>
      <c r="AG93" s="6"/>
    </row>
    <row r="94" spans="1:35" s="5" customFormat="1" x14ac:dyDescent="0.25">
      <c r="A94" s="5" t="s">
        <v>794</v>
      </c>
      <c r="B94" s="5" t="s">
        <v>7</v>
      </c>
      <c r="C94" s="31"/>
      <c r="D94" s="31">
        <v>3413.2</v>
      </c>
      <c r="E94" s="31">
        <v>3413.2</v>
      </c>
      <c r="F94" s="31">
        <v>5590</v>
      </c>
      <c r="G94" s="9">
        <v>4.4000000000000004</v>
      </c>
      <c r="H94" s="9">
        <v>3.7709999999999999</v>
      </c>
      <c r="I94" s="9">
        <f t="shared" si="13"/>
        <v>2.968</v>
      </c>
      <c r="J94" s="5" t="s">
        <v>13</v>
      </c>
      <c r="K94" s="5" t="s">
        <v>11</v>
      </c>
      <c r="L94" s="5">
        <v>84105</v>
      </c>
      <c r="M94" s="6">
        <v>42347</v>
      </c>
      <c r="N94" s="27">
        <f t="shared" si="14"/>
        <v>6.8263999999999991E-2</v>
      </c>
      <c r="O94" s="27">
        <v>0</v>
      </c>
      <c r="P94" s="27">
        <f>N94*12</f>
        <v>0.8191679999999999</v>
      </c>
      <c r="Q94" s="27">
        <f t="shared" si="15"/>
        <v>0.8191679999999999</v>
      </c>
      <c r="R94" s="27">
        <f t="shared" si="17"/>
        <v>0.8191679999999999</v>
      </c>
      <c r="S94" s="27">
        <f t="shared" si="18"/>
        <v>0.8191679999999999</v>
      </c>
      <c r="T94" s="27">
        <f t="shared" si="19"/>
        <v>0.8191679999999999</v>
      </c>
      <c r="U94" s="27">
        <f t="shared" si="16"/>
        <v>0.34131999999999996</v>
      </c>
      <c r="V94" s="27">
        <f t="shared" si="20"/>
        <v>4.4371599999999987</v>
      </c>
      <c r="AE94" s="6"/>
      <c r="AG94" s="6"/>
    </row>
    <row r="95" spans="1:35" s="5" customFormat="1" x14ac:dyDescent="0.25">
      <c r="A95" s="5" t="s">
        <v>796</v>
      </c>
      <c r="B95" s="5" t="s">
        <v>7</v>
      </c>
      <c r="C95" s="31"/>
      <c r="D95" s="31">
        <v>2649.6</v>
      </c>
      <c r="E95" s="31">
        <v>2649.6</v>
      </c>
      <c r="F95" s="31">
        <v>14864.6</v>
      </c>
      <c r="G95" s="9">
        <v>3</v>
      </c>
      <c r="H95" s="9">
        <v>2.3039999999999998</v>
      </c>
      <c r="I95" s="9">
        <f t="shared" si="13"/>
        <v>2.3039999999999998</v>
      </c>
      <c r="J95" s="5" t="s">
        <v>171</v>
      </c>
      <c r="K95" s="5" t="s">
        <v>66</v>
      </c>
      <c r="L95" s="5">
        <v>84041</v>
      </c>
      <c r="M95" s="6">
        <v>42185</v>
      </c>
      <c r="N95" s="27">
        <f t="shared" si="14"/>
        <v>5.2991999999999997E-2</v>
      </c>
      <c r="O95" s="27">
        <f>N95*6</f>
        <v>0.31795200000000001</v>
      </c>
      <c r="P95" s="27">
        <f>N95*12</f>
        <v>0.63590400000000002</v>
      </c>
      <c r="Q95" s="27">
        <f t="shared" si="15"/>
        <v>0.63590400000000002</v>
      </c>
      <c r="R95" s="27">
        <f t="shared" si="17"/>
        <v>0.63590400000000002</v>
      </c>
      <c r="S95" s="27">
        <f t="shared" si="18"/>
        <v>0.63590400000000002</v>
      </c>
      <c r="T95" s="27">
        <f t="shared" si="19"/>
        <v>0.63590400000000002</v>
      </c>
      <c r="U95" s="27">
        <f t="shared" si="16"/>
        <v>0.26495999999999997</v>
      </c>
      <c r="V95" s="27">
        <f t="shared" si="20"/>
        <v>3.762432</v>
      </c>
      <c r="AI95" s="6"/>
    </row>
    <row r="96" spans="1:35" s="5" customFormat="1" x14ac:dyDescent="0.25">
      <c r="A96" s="5" t="s">
        <v>799</v>
      </c>
      <c r="B96" s="5" t="s">
        <v>7</v>
      </c>
      <c r="C96" s="31"/>
      <c r="D96" s="31">
        <v>3651.25</v>
      </c>
      <c r="E96" s="31">
        <v>3651.25</v>
      </c>
      <c r="F96" s="31">
        <v>28500</v>
      </c>
      <c r="G96" s="9">
        <v>3.8250000000000002</v>
      </c>
      <c r="H96" s="9">
        <v>3.1749999999999998</v>
      </c>
      <c r="I96" s="9">
        <f t="shared" si="13"/>
        <v>3.1750000000000003</v>
      </c>
      <c r="J96" s="5" t="s">
        <v>473</v>
      </c>
      <c r="K96" s="5" t="s">
        <v>51</v>
      </c>
      <c r="L96" s="5">
        <v>84404</v>
      </c>
      <c r="M96" s="6">
        <v>42292</v>
      </c>
      <c r="N96" s="27">
        <f t="shared" si="14"/>
        <v>7.3025000000000007E-2</v>
      </c>
      <c r="O96" s="27">
        <f>N96*2</f>
        <v>0.14605000000000001</v>
      </c>
      <c r="P96" s="27">
        <f>N96*12</f>
        <v>0.87630000000000008</v>
      </c>
      <c r="Q96" s="27">
        <f t="shared" si="15"/>
        <v>0.87630000000000008</v>
      </c>
      <c r="R96" s="27">
        <f t="shared" si="17"/>
        <v>0.87630000000000008</v>
      </c>
      <c r="S96" s="27">
        <f t="shared" si="18"/>
        <v>0.87630000000000008</v>
      </c>
      <c r="T96" s="27">
        <f t="shared" si="19"/>
        <v>0.87630000000000008</v>
      </c>
      <c r="U96" s="27">
        <f t="shared" si="16"/>
        <v>0.36512500000000003</v>
      </c>
      <c r="V96" s="27">
        <f t="shared" si="20"/>
        <v>4.8926750000000006</v>
      </c>
      <c r="AE96" s="6"/>
      <c r="AG96" s="6"/>
    </row>
    <row r="97" spans="1:33" s="5" customFormat="1" x14ac:dyDescent="0.25">
      <c r="A97" s="5" t="s">
        <v>801</v>
      </c>
      <c r="B97" s="5" t="s">
        <v>7</v>
      </c>
      <c r="C97" s="31"/>
      <c r="D97" s="31">
        <v>4526.3999999999996</v>
      </c>
      <c r="E97" s="31">
        <v>4526.3999999999996</v>
      </c>
      <c r="F97" s="31">
        <v>24660</v>
      </c>
      <c r="G97" s="9">
        <v>4.59</v>
      </c>
      <c r="H97" s="9">
        <v>3.9359999999999999</v>
      </c>
      <c r="I97" s="9">
        <f t="shared" si="13"/>
        <v>3.9359999999999999</v>
      </c>
      <c r="J97" s="5" t="s">
        <v>13</v>
      </c>
      <c r="K97" s="5" t="s">
        <v>11</v>
      </c>
      <c r="L97" s="5">
        <v>84117</v>
      </c>
      <c r="M97" s="6">
        <v>42486</v>
      </c>
      <c r="N97" s="27">
        <f t="shared" si="14"/>
        <v>9.0527999999999997E-2</v>
      </c>
      <c r="O97" s="27">
        <v>0</v>
      </c>
      <c r="P97" s="27">
        <f>N97*8</f>
        <v>0.72422399999999998</v>
      </c>
      <c r="Q97" s="27">
        <f t="shared" si="15"/>
        <v>1.086336</v>
      </c>
      <c r="R97" s="27">
        <f t="shared" si="17"/>
        <v>1.086336</v>
      </c>
      <c r="S97" s="27">
        <f t="shared" si="18"/>
        <v>1.086336</v>
      </c>
      <c r="T97" s="27">
        <f t="shared" si="19"/>
        <v>1.086336</v>
      </c>
      <c r="U97" s="27">
        <f t="shared" si="16"/>
        <v>0.45263999999999999</v>
      </c>
      <c r="V97" s="27">
        <f t="shared" si="20"/>
        <v>5.522208</v>
      </c>
    </row>
    <row r="98" spans="1:33" s="5" customFormat="1" x14ac:dyDescent="0.25">
      <c r="A98" s="5" t="s">
        <v>788</v>
      </c>
      <c r="B98" s="5" t="s">
        <v>7</v>
      </c>
      <c r="C98" s="31"/>
      <c r="D98" s="31">
        <v>4600</v>
      </c>
      <c r="E98" s="31">
        <v>4600</v>
      </c>
      <c r="F98" s="31">
        <v>27250</v>
      </c>
      <c r="G98" s="9">
        <v>5.83</v>
      </c>
      <c r="H98" s="9">
        <v>4.6790000000000003</v>
      </c>
      <c r="I98" s="9">
        <f t="shared" ref="I98:I129" si="22">(E98/1.15)/1000</f>
        <v>4.0000000000000009</v>
      </c>
      <c r="J98" s="5" t="s">
        <v>67</v>
      </c>
      <c r="K98" s="5" t="s">
        <v>11</v>
      </c>
      <c r="L98" s="5">
        <v>84095</v>
      </c>
      <c r="M98" s="6">
        <v>42339</v>
      </c>
      <c r="N98" s="27">
        <f t="shared" si="14"/>
        <v>9.2000000000000012E-2</v>
      </c>
      <c r="O98" s="27">
        <v>0</v>
      </c>
      <c r="P98" s="27">
        <f>N98*12</f>
        <v>1.1040000000000001</v>
      </c>
      <c r="Q98" s="27">
        <f t="shared" ref="Q98:Q129" si="23">N98*12</f>
        <v>1.1040000000000001</v>
      </c>
      <c r="R98" s="27">
        <f t="shared" si="17"/>
        <v>1.1040000000000001</v>
      </c>
      <c r="S98" s="27">
        <f t="shared" si="18"/>
        <v>1.1040000000000001</v>
      </c>
      <c r="T98" s="27">
        <f t="shared" si="19"/>
        <v>1.1040000000000001</v>
      </c>
      <c r="U98" s="27">
        <f t="shared" si="16"/>
        <v>0.46000000000000008</v>
      </c>
      <c r="V98" s="27">
        <f t="shared" si="20"/>
        <v>5.98</v>
      </c>
      <c r="AE98" s="6"/>
      <c r="AG98" s="6"/>
    </row>
    <row r="99" spans="1:33" s="5" customFormat="1" x14ac:dyDescent="0.25">
      <c r="A99" s="5" t="s">
        <v>826</v>
      </c>
      <c r="B99" s="5" t="s">
        <v>7</v>
      </c>
      <c r="C99" s="31"/>
      <c r="D99" s="31">
        <v>3846.75</v>
      </c>
      <c r="E99" s="31">
        <v>3846.75</v>
      </c>
      <c r="F99" s="31">
        <v>13065</v>
      </c>
      <c r="G99" s="9">
        <v>3.9</v>
      </c>
      <c r="H99" s="9">
        <v>3.3450000000000002</v>
      </c>
      <c r="I99" s="9">
        <f t="shared" si="22"/>
        <v>3.3450000000000006</v>
      </c>
      <c r="J99" s="5" t="s">
        <v>175</v>
      </c>
      <c r="K99" s="5" t="s">
        <v>11</v>
      </c>
      <c r="L99" s="5">
        <v>84117</v>
      </c>
      <c r="M99" s="6">
        <v>42371</v>
      </c>
      <c r="N99" s="27">
        <f t="shared" si="14"/>
        <v>7.6935000000000017E-2</v>
      </c>
      <c r="O99" s="27">
        <v>0</v>
      </c>
      <c r="P99" s="27">
        <f>N99*11</f>
        <v>0.84628500000000018</v>
      </c>
      <c r="Q99" s="27">
        <f t="shared" si="23"/>
        <v>0.92322000000000015</v>
      </c>
      <c r="R99" s="27">
        <f t="shared" si="17"/>
        <v>0.92322000000000015</v>
      </c>
      <c r="S99" s="27">
        <f t="shared" si="18"/>
        <v>0.92322000000000015</v>
      </c>
      <c r="T99" s="27">
        <f t="shared" si="19"/>
        <v>0.92322000000000015</v>
      </c>
      <c r="U99" s="27">
        <f t="shared" si="16"/>
        <v>0.3846750000000001</v>
      </c>
      <c r="V99" s="27">
        <f t="shared" si="20"/>
        <v>4.9238400000000002</v>
      </c>
      <c r="AE99" s="6"/>
      <c r="AG99" s="6"/>
    </row>
    <row r="100" spans="1:33" s="5" customFormat="1" x14ac:dyDescent="0.25">
      <c r="A100" s="5" t="s">
        <v>828</v>
      </c>
      <c r="B100" s="5" t="s">
        <v>7</v>
      </c>
      <c r="C100" s="31"/>
      <c r="D100" s="31">
        <v>4600</v>
      </c>
      <c r="E100" s="31">
        <v>4600</v>
      </c>
      <c r="F100" s="31">
        <v>34069</v>
      </c>
      <c r="G100" s="9">
        <v>9.9</v>
      </c>
      <c r="H100" s="9">
        <v>7.1539999999999999</v>
      </c>
      <c r="I100" s="9">
        <f t="shared" si="22"/>
        <v>4.0000000000000009</v>
      </c>
      <c r="J100" s="5" t="s">
        <v>28</v>
      </c>
      <c r="K100" s="5" t="s">
        <v>11</v>
      </c>
      <c r="L100" s="5">
        <v>84081</v>
      </c>
      <c r="M100" s="6">
        <v>42236</v>
      </c>
      <c r="N100" s="27">
        <f t="shared" si="14"/>
        <v>9.2000000000000012E-2</v>
      </c>
      <c r="O100" s="27">
        <f>N100*4</f>
        <v>0.36800000000000005</v>
      </c>
      <c r="P100" s="27">
        <f>N100*12</f>
        <v>1.1040000000000001</v>
      </c>
      <c r="Q100" s="27">
        <f t="shared" si="23"/>
        <v>1.1040000000000001</v>
      </c>
      <c r="R100" s="27">
        <f t="shared" si="17"/>
        <v>1.1040000000000001</v>
      </c>
      <c r="S100" s="27">
        <f t="shared" si="18"/>
        <v>1.1040000000000001</v>
      </c>
      <c r="T100" s="27">
        <f t="shared" si="19"/>
        <v>1.1040000000000001</v>
      </c>
      <c r="U100" s="27">
        <f t="shared" si="16"/>
        <v>0.46000000000000008</v>
      </c>
      <c r="V100" s="27">
        <f t="shared" si="20"/>
        <v>6.3480000000000008</v>
      </c>
      <c r="AE100" s="6"/>
      <c r="AG100" s="6"/>
    </row>
    <row r="101" spans="1:33" s="5" customFormat="1" x14ac:dyDescent="0.25">
      <c r="A101" s="5" t="s">
        <v>829</v>
      </c>
      <c r="B101" s="5" t="s">
        <v>7</v>
      </c>
      <c r="C101" s="31"/>
      <c r="D101" s="31">
        <v>3815.7</v>
      </c>
      <c r="E101" s="31">
        <v>3815.7</v>
      </c>
      <c r="F101" s="31">
        <v>15779.02</v>
      </c>
      <c r="G101" s="9">
        <v>4.335</v>
      </c>
      <c r="H101" s="9">
        <v>3.3180000000000001</v>
      </c>
      <c r="I101" s="9">
        <f t="shared" si="22"/>
        <v>3.3180000000000001</v>
      </c>
      <c r="J101" s="5" t="s">
        <v>17</v>
      </c>
      <c r="K101" s="5" t="s">
        <v>11</v>
      </c>
      <c r="L101" s="5">
        <v>84065</v>
      </c>
      <c r="M101" s="6">
        <v>42193</v>
      </c>
      <c r="N101" s="27">
        <f t="shared" si="14"/>
        <v>7.6314000000000007E-2</v>
      </c>
      <c r="O101" s="27">
        <f>N101*5</f>
        <v>0.38157000000000002</v>
      </c>
      <c r="P101" s="27">
        <f>N101*12</f>
        <v>0.91576800000000014</v>
      </c>
      <c r="Q101" s="27">
        <f t="shared" si="23"/>
        <v>0.91576800000000014</v>
      </c>
      <c r="R101" s="27">
        <f t="shared" si="17"/>
        <v>0.91576800000000014</v>
      </c>
      <c r="S101" s="27">
        <f t="shared" si="18"/>
        <v>0.91576800000000014</v>
      </c>
      <c r="T101" s="27">
        <f t="shared" si="19"/>
        <v>0.91576800000000014</v>
      </c>
      <c r="U101" s="27">
        <f t="shared" si="16"/>
        <v>0.38157000000000002</v>
      </c>
      <c r="V101" s="27">
        <f t="shared" si="20"/>
        <v>5.3419800000000004</v>
      </c>
      <c r="AE101" s="6"/>
      <c r="AG101" s="6"/>
    </row>
    <row r="102" spans="1:33" s="5" customFormat="1" x14ac:dyDescent="0.25">
      <c r="A102" s="5" t="s">
        <v>690</v>
      </c>
      <c r="B102" s="5" t="s">
        <v>7</v>
      </c>
      <c r="C102" s="31"/>
      <c r="D102" s="31">
        <v>4600</v>
      </c>
      <c r="E102" s="31">
        <v>4600</v>
      </c>
      <c r="F102" s="31">
        <v>16260.31</v>
      </c>
      <c r="G102" s="9">
        <v>6.4</v>
      </c>
      <c r="H102" s="9">
        <v>4.8520000000000003</v>
      </c>
      <c r="I102" s="9">
        <f t="shared" si="22"/>
        <v>4.0000000000000009</v>
      </c>
      <c r="J102" s="5" t="s">
        <v>89</v>
      </c>
      <c r="K102" s="5" t="s">
        <v>11</v>
      </c>
      <c r="L102" s="5">
        <v>84123</v>
      </c>
      <c r="M102" s="6">
        <v>42427</v>
      </c>
      <c r="N102" s="27">
        <f t="shared" si="14"/>
        <v>9.2000000000000012E-2</v>
      </c>
      <c r="O102" s="27">
        <v>0</v>
      </c>
      <c r="P102" s="27">
        <f>N102*10</f>
        <v>0.92000000000000015</v>
      </c>
      <c r="Q102" s="27">
        <f t="shared" si="23"/>
        <v>1.1040000000000001</v>
      </c>
      <c r="R102" s="27">
        <f t="shared" si="17"/>
        <v>1.1040000000000001</v>
      </c>
      <c r="S102" s="27">
        <f t="shared" si="18"/>
        <v>1.1040000000000001</v>
      </c>
      <c r="T102" s="27">
        <f t="shared" si="19"/>
        <v>1.1040000000000001</v>
      </c>
      <c r="U102" s="27">
        <f t="shared" si="16"/>
        <v>0.46000000000000008</v>
      </c>
      <c r="V102" s="27">
        <f t="shared" si="20"/>
        <v>5.7960000000000003</v>
      </c>
      <c r="AE102" s="6"/>
      <c r="AG102" s="6"/>
    </row>
    <row r="103" spans="1:33" s="5" customFormat="1" x14ac:dyDescent="0.25">
      <c r="A103" s="5" t="s">
        <v>782</v>
      </c>
      <c r="B103" s="5" t="s">
        <v>7</v>
      </c>
      <c r="C103" s="31"/>
      <c r="D103" s="31">
        <v>4600</v>
      </c>
      <c r="E103" s="31">
        <v>4600</v>
      </c>
      <c r="F103" s="31">
        <v>21574.68</v>
      </c>
      <c r="G103" s="9">
        <v>5.1749999999999998</v>
      </c>
      <c r="H103" s="9">
        <v>4.6269999999999998</v>
      </c>
      <c r="I103" s="9">
        <f t="shared" si="22"/>
        <v>4.0000000000000009</v>
      </c>
      <c r="J103" s="5" t="s">
        <v>124</v>
      </c>
      <c r="K103" s="5" t="s">
        <v>66</v>
      </c>
      <c r="L103" s="5">
        <v>84025</v>
      </c>
      <c r="M103" s="6">
        <v>42376</v>
      </c>
      <c r="N103" s="27">
        <f t="shared" si="14"/>
        <v>9.2000000000000012E-2</v>
      </c>
      <c r="O103" s="27">
        <v>0</v>
      </c>
      <c r="P103" s="27">
        <f>N103*11</f>
        <v>1.0120000000000002</v>
      </c>
      <c r="Q103" s="27">
        <f t="shared" si="23"/>
        <v>1.1040000000000001</v>
      </c>
      <c r="R103" s="27">
        <f t="shared" si="17"/>
        <v>1.1040000000000001</v>
      </c>
      <c r="S103" s="27">
        <f t="shared" si="18"/>
        <v>1.1040000000000001</v>
      </c>
      <c r="T103" s="27">
        <f t="shared" si="19"/>
        <v>1.1040000000000001</v>
      </c>
      <c r="U103" s="27">
        <f t="shared" si="16"/>
        <v>0.46000000000000008</v>
      </c>
      <c r="V103" s="27">
        <f t="shared" si="20"/>
        <v>5.8880000000000008</v>
      </c>
      <c r="AE103" s="6"/>
      <c r="AG103" s="6"/>
    </row>
    <row r="104" spans="1:33" s="5" customFormat="1" x14ac:dyDescent="0.25">
      <c r="A104" s="5" t="s">
        <v>830</v>
      </c>
      <c r="B104" s="5" t="s">
        <v>7</v>
      </c>
      <c r="C104" s="31"/>
      <c r="D104" s="31">
        <v>1961.9</v>
      </c>
      <c r="E104" s="31">
        <v>1961.9</v>
      </c>
      <c r="F104" s="31">
        <v>8283</v>
      </c>
      <c r="G104" s="9">
        <v>2.04</v>
      </c>
      <c r="H104" s="9">
        <v>1.706</v>
      </c>
      <c r="I104" s="9">
        <f t="shared" si="22"/>
        <v>1.7060000000000002</v>
      </c>
      <c r="J104" s="5" t="s">
        <v>23</v>
      </c>
      <c r="K104" s="5" t="s">
        <v>24</v>
      </c>
      <c r="L104" s="5">
        <v>84720</v>
      </c>
      <c r="M104" s="6">
        <v>42234</v>
      </c>
      <c r="N104" s="27">
        <f t="shared" si="14"/>
        <v>3.9238000000000002E-2</v>
      </c>
      <c r="O104" s="27">
        <f>N104*4</f>
        <v>0.15695200000000001</v>
      </c>
      <c r="P104" s="27">
        <f>N104*12</f>
        <v>0.47085600000000005</v>
      </c>
      <c r="Q104" s="27">
        <f t="shared" si="23"/>
        <v>0.47085600000000005</v>
      </c>
      <c r="R104" s="27">
        <f t="shared" si="17"/>
        <v>0.47085600000000005</v>
      </c>
      <c r="S104" s="27">
        <f t="shared" si="18"/>
        <v>0.47085600000000005</v>
      </c>
      <c r="T104" s="27">
        <f t="shared" si="19"/>
        <v>0.47085600000000005</v>
      </c>
      <c r="U104" s="27">
        <f t="shared" si="16"/>
        <v>0.19619</v>
      </c>
      <c r="V104" s="27">
        <f t="shared" si="20"/>
        <v>2.7074220000000002</v>
      </c>
      <c r="AE104" s="6"/>
      <c r="AG104" s="6"/>
    </row>
    <row r="105" spans="1:33" s="5" customFormat="1" x14ac:dyDescent="0.25">
      <c r="A105" s="5" t="s">
        <v>833</v>
      </c>
      <c r="B105" s="5" t="s">
        <v>7</v>
      </c>
      <c r="C105" s="31"/>
      <c r="D105" s="31">
        <v>4600</v>
      </c>
      <c r="E105" s="31">
        <v>4600</v>
      </c>
      <c r="F105" s="31">
        <v>17800.16</v>
      </c>
      <c r="G105" s="9">
        <v>5.0999999999999996</v>
      </c>
      <c r="H105" s="9">
        <v>4.4530000000000003</v>
      </c>
      <c r="I105" s="9">
        <f t="shared" si="22"/>
        <v>4.0000000000000009</v>
      </c>
      <c r="J105" s="5" t="s">
        <v>84</v>
      </c>
      <c r="K105" s="5" t="s">
        <v>85</v>
      </c>
      <c r="L105" s="5">
        <v>84057</v>
      </c>
      <c r="M105" s="6">
        <v>42433</v>
      </c>
      <c r="N105" s="27">
        <f t="shared" si="14"/>
        <v>9.2000000000000012E-2</v>
      </c>
      <c r="O105" s="27">
        <v>0</v>
      </c>
      <c r="P105" s="27">
        <f>N105*9</f>
        <v>0.82800000000000007</v>
      </c>
      <c r="Q105" s="27">
        <f t="shared" si="23"/>
        <v>1.1040000000000001</v>
      </c>
      <c r="R105" s="27">
        <f t="shared" si="17"/>
        <v>1.1040000000000001</v>
      </c>
      <c r="S105" s="27">
        <f t="shared" si="18"/>
        <v>1.1040000000000001</v>
      </c>
      <c r="T105" s="27">
        <f t="shared" si="19"/>
        <v>1.1040000000000001</v>
      </c>
      <c r="U105" s="27">
        <f t="shared" si="16"/>
        <v>0.46000000000000008</v>
      </c>
      <c r="V105" s="27">
        <f t="shared" si="20"/>
        <v>5.7040000000000006</v>
      </c>
      <c r="AE105" s="6"/>
      <c r="AG105" s="6"/>
    </row>
    <row r="106" spans="1:33" s="5" customFormat="1" x14ac:dyDescent="0.25">
      <c r="A106" s="5" t="s">
        <v>834</v>
      </c>
      <c r="B106" s="5" t="s">
        <v>7</v>
      </c>
      <c r="C106" s="31"/>
      <c r="D106" s="31">
        <v>4395.3</v>
      </c>
      <c r="E106" s="31">
        <v>4395.3</v>
      </c>
      <c r="F106" s="31">
        <v>13420</v>
      </c>
      <c r="G106" s="9">
        <v>4.4000000000000004</v>
      </c>
      <c r="H106" s="9">
        <v>3.8220000000000001</v>
      </c>
      <c r="I106" s="9">
        <f t="shared" si="22"/>
        <v>3.8220000000000005</v>
      </c>
      <c r="J106" s="5" t="s">
        <v>17</v>
      </c>
      <c r="K106" s="5" t="s">
        <v>11</v>
      </c>
      <c r="L106" s="5">
        <v>84065</v>
      </c>
      <c r="M106" s="6">
        <v>42192</v>
      </c>
      <c r="N106" s="27">
        <f t="shared" si="14"/>
        <v>8.7906000000000012E-2</v>
      </c>
      <c r="O106" s="27">
        <f>N106*5</f>
        <v>0.43953000000000009</v>
      </c>
      <c r="P106" s="27">
        <f>N106*12</f>
        <v>1.054872</v>
      </c>
      <c r="Q106" s="27">
        <f t="shared" si="23"/>
        <v>1.054872</v>
      </c>
      <c r="R106" s="27">
        <f t="shared" si="17"/>
        <v>1.054872</v>
      </c>
      <c r="S106" s="27">
        <f t="shared" si="18"/>
        <v>1.054872</v>
      </c>
      <c r="T106" s="27">
        <f t="shared" si="19"/>
        <v>1.054872</v>
      </c>
      <c r="U106" s="27">
        <f t="shared" si="16"/>
        <v>0.43953000000000009</v>
      </c>
      <c r="V106" s="27">
        <f t="shared" si="20"/>
        <v>6.1534199999999997</v>
      </c>
      <c r="AE106" s="6"/>
      <c r="AG106" s="6"/>
    </row>
    <row r="107" spans="1:33" s="5" customFormat="1" x14ac:dyDescent="0.25">
      <c r="A107" s="5" t="s">
        <v>836</v>
      </c>
      <c r="B107" s="5" t="s">
        <v>7</v>
      </c>
      <c r="C107" s="31"/>
      <c r="D107" s="31">
        <v>4600</v>
      </c>
      <c r="E107" s="31">
        <v>4600</v>
      </c>
      <c r="F107" s="31">
        <v>28709.09</v>
      </c>
      <c r="G107" s="9">
        <v>6.21</v>
      </c>
      <c r="H107" s="9">
        <v>4.8890000000000002</v>
      </c>
      <c r="I107" s="9">
        <f t="shared" si="22"/>
        <v>4.0000000000000009</v>
      </c>
      <c r="J107" s="5" t="s">
        <v>13</v>
      </c>
      <c r="K107" s="5" t="s">
        <v>11</v>
      </c>
      <c r="L107" s="5">
        <v>84103</v>
      </c>
      <c r="M107" s="6">
        <v>42488</v>
      </c>
      <c r="N107" s="27">
        <f t="shared" si="14"/>
        <v>9.2000000000000012E-2</v>
      </c>
      <c r="O107" s="27">
        <v>0</v>
      </c>
      <c r="P107" s="27">
        <f>N107*8</f>
        <v>0.7360000000000001</v>
      </c>
      <c r="Q107" s="27">
        <f t="shared" si="23"/>
        <v>1.1040000000000001</v>
      </c>
      <c r="R107" s="27">
        <f t="shared" si="17"/>
        <v>1.1040000000000001</v>
      </c>
      <c r="S107" s="27">
        <f t="shared" si="18"/>
        <v>1.1040000000000001</v>
      </c>
      <c r="T107" s="27">
        <f t="shared" si="19"/>
        <v>1.1040000000000001</v>
      </c>
      <c r="U107" s="27">
        <f t="shared" si="16"/>
        <v>0.46000000000000008</v>
      </c>
      <c r="V107" s="27">
        <f t="shared" si="20"/>
        <v>5.6120000000000001</v>
      </c>
    </row>
    <row r="108" spans="1:33" s="5" customFormat="1" x14ac:dyDescent="0.25">
      <c r="A108" s="5" t="s">
        <v>841</v>
      </c>
      <c r="B108" s="5" t="s">
        <v>7</v>
      </c>
      <c r="C108" s="31"/>
      <c r="D108" s="31">
        <v>4600</v>
      </c>
      <c r="E108" s="31">
        <v>4600</v>
      </c>
      <c r="F108" s="31">
        <v>34560</v>
      </c>
      <c r="G108" s="9">
        <v>8.64</v>
      </c>
      <c r="H108" s="9">
        <v>6.125</v>
      </c>
      <c r="I108" s="9">
        <f t="shared" si="22"/>
        <v>4.0000000000000009</v>
      </c>
      <c r="J108" s="5" t="s">
        <v>114</v>
      </c>
      <c r="K108" s="5" t="s">
        <v>85</v>
      </c>
      <c r="L108" s="5">
        <v>84004</v>
      </c>
      <c r="M108" s="6">
        <v>42185</v>
      </c>
      <c r="N108" s="27">
        <f t="shared" si="14"/>
        <v>9.2000000000000012E-2</v>
      </c>
      <c r="O108" s="27">
        <f>N108*6</f>
        <v>0.55200000000000005</v>
      </c>
      <c r="P108" s="27">
        <f>N108*12</f>
        <v>1.1040000000000001</v>
      </c>
      <c r="Q108" s="27">
        <f t="shared" si="23"/>
        <v>1.1040000000000001</v>
      </c>
      <c r="R108" s="27">
        <f t="shared" si="17"/>
        <v>1.1040000000000001</v>
      </c>
      <c r="S108" s="27">
        <f t="shared" si="18"/>
        <v>1.1040000000000001</v>
      </c>
      <c r="T108" s="27">
        <f t="shared" si="19"/>
        <v>1.1040000000000001</v>
      </c>
      <c r="U108" s="27">
        <f t="shared" si="16"/>
        <v>0.46000000000000008</v>
      </c>
      <c r="V108" s="27">
        <f t="shared" si="20"/>
        <v>6.532</v>
      </c>
      <c r="AE108" s="6"/>
      <c r="AG108" s="6"/>
    </row>
    <row r="109" spans="1:33" s="5" customFormat="1" x14ac:dyDescent="0.25">
      <c r="A109" s="5" t="s">
        <v>818</v>
      </c>
      <c r="B109" s="5" t="s">
        <v>7</v>
      </c>
      <c r="C109" s="31"/>
      <c r="D109" s="31">
        <v>3754.75</v>
      </c>
      <c r="E109" s="31">
        <v>3754.75</v>
      </c>
      <c r="F109" s="31">
        <v>19633.52</v>
      </c>
      <c r="G109" s="9">
        <v>4.05</v>
      </c>
      <c r="H109" s="9">
        <v>3.2650000000000001</v>
      </c>
      <c r="I109" s="9">
        <f t="shared" si="22"/>
        <v>3.2650000000000006</v>
      </c>
      <c r="J109" s="5" t="s">
        <v>35</v>
      </c>
      <c r="K109" s="5" t="s">
        <v>11</v>
      </c>
      <c r="L109" s="5">
        <v>84092</v>
      </c>
      <c r="M109" s="6">
        <v>42272</v>
      </c>
      <c r="N109" s="27">
        <f t="shared" si="14"/>
        <v>7.5095000000000009E-2</v>
      </c>
      <c r="O109" s="27">
        <f>N109*3</f>
        <v>0.22528500000000001</v>
      </c>
      <c r="P109" s="27">
        <f>N109*12</f>
        <v>0.90114000000000005</v>
      </c>
      <c r="Q109" s="27">
        <f t="shared" si="23"/>
        <v>0.90114000000000005</v>
      </c>
      <c r="R109" s="27">
        <f t="shared" si="17"/>
        <v>0.90114000000000005</v>
      </c>
      <c r="S109" s="27">
        <f t="shared" si="18"/>
        <v>0.90114000000000005</v>
      </c>
      <c r="T109" s="27">
        <f t="shared" si="19"/>
        <v>0.90114000000000005</v>
      </c>
      <c r="U109" s="27">
        <f t="shared" si="16"/>
        <v>0.37547500000000006</v>
      </c>
      <c r="V109" s="27">
        <f t="shared" si="20"/>
        <v>5.1064599999999993</v>
      </c>
      <c r="AE109" s="6"/>
      <c r="AG109" s="6"/>
    </row>
    <row r="110" spans="1:33" s="5" customFormat="1" x14ac:dyDescent="0.25">
      <c r="A110" s="5" t="s">
        <v>827</v>
      </c>
      <c r="B110" s="5" t="s">
        <v>7</v>
      </c>
      <c r="C110" s="31"/>
      <c r="D110" s="31">
        <v>3652.4</v>
      </c>
      <c r="E110" s="31">
        <v>3652.4</v>
      </c>
      <c r="F110" s="31">
        <v>13720</v>
      </c>
      <c r="G110" s="9">
        <v>3.85</v>
      </c>
      <c r="H110" s="9">
        <v>3.1760000000000002</v>
      </c>
      <c r="I110" s="9">
        <f t="shared" si="22"/>
        <v>3.1760000000000006</v>
      </c>
      <c r="J110" s="5" t="s">
        <v>211</v>
      </c>
      <c r="K110" s="5" t="s">
        <v>31</v>
      </c>
      <c r="L110" s="5">
        <v>84098</v>
      </c>
      <c r="M110" s="6">
        <v>42427</v>
      </c>
      <c r="N110" s="27">
        <f t="shared" si="14"/>
        <v>7.3048000000000016E-2</v>
      </c>
      <c r="O110" s="27">
        <v>0</v>
      </c>
      <c r="P110" s="27">
        <f>N110*10</f>
        <v>0.73048000000000013</v>
      </c>
      <c r="Q110" s="27">
        <f t="shared" si="23"/>
        <v>0.87657600000000024</v>
      </c>
      <c r="R110" s="27">
        <f t="shared" si="17"/>
        <v>0.87657600000000024</v>
      </c>
      <c r="S110" s="27">
        <f t="shared" si="18"/>
        <v>0.87657600000000024</v>
      </c>
      <c r="T110" s="27">
        <f t="shared" si="19"/>
        <v>0.87657600000000024</v>
      </c>
      <c r="U110" s="27">
        <f t="shared" si="16"/>
        <v>0.36524000000000006</v>
      </c>
      <c r="V110" s="27">
        <f t="shared" si="20"/>
        <v>4.602024000000001</v>
      </c>
      <c r="AE110" s="6"/>
      <c r="AG110" s="6"/>
    </row>
    <row r="111" spans="1:33" s="5" customFormat="1" x14ac:dyDescent="0.25">
      <c r="A111" s="5" t="s">
        <v>850</v>
      </c>
      <c r="B111" s="5" t="s">
        <v>7</v>
      </c>
      <c r="C111" s="31"/>
      <c r="D111" s="31">
        <v>4600</v>
      </c>
      <c r="E111" s="31">
        <v>4600</v>
      </c>
      <c r="F111" s="31">
        <v>23250</v>
      </c>
      <c r="G111" s="9">
        <v>5.5</v>
      </c>
      <c r="H111" s="9">
        <v>4.7160000000000002</v>
      </c>
      <c r="I111" s="9">
        <f t="shared" si="22"/>
        <v>4.0000000000000009</v>
      </c>
      <c r="J111" s="5" t="s">
        <v>107</v>
      </c>
      <c r="K111" s="5" t="s">
        <v>108</v>
      </c>
      <c r="L111" s="5">
        <v>84532</v>
      </c>
      <c r="M111" s="6">
        <v>42265</v>
      </c>
      <c r="N111" s="27">
        <f t="shared" si="14"/>
        <v>9.2000000000000012E-2</v>
      </c>
      <c r="O111" s="27">
        <f>N111*3</f>
        <v>0.27600000000000002</v>
      </c>
      <c r="P111" s="27">
        <f>N111*12</f>
        <v>1.1040000000000001</v>
      </c>
      <c r="Q111" s="27">
        <f t="shared" si="23"/>
        <v>1.1040000000000001</v>
      </c>
      <c r="R111" s="27">
        <f t="shared" si="17"/>
        <v>1.1040000000000001</v>
      </c>
      <c r="S111" s="27">
        <f t="shared" si="18"/>
        <v>1.1040000000000001</v>
      </c>
      <c r="T111" s="27">
        <f t="shared" si="19"/>
        <v>1.1040000000000001</v>
      </c>
      <c r="U111" s="27">
        <f t="shared" si="16"/>
        <v>0.46000000000000008</v>
      </c>
      <c r="V111" s="27">
        <f t="shared" si="20"/>
        <v>6.2560000000000002</v>
      </c>
    </row>
    <row r="112" spans="1:33" s="5" customFormat="1" x14ac:dyDescent="0.25">
      <c r="A112" s="5" t="s">
        <v>843</v>
      </c>
      <c r="B112" s="5" t="s">
        <v>7</v>
      </c>
      <c r="C112" s="31"/>
      <c r="D112" s="31">
        <v>4600</v>
      </c>
      <c r="E112" s="31">
        <v>4600</v>
      </c>
      <c r="F112" s="31">
        <v>40545</v>
      </c>
      <c r="G112" s="9">
        <v>11.76</v>
      </c>
      <c r="H112" s="9">
        <v>8.8710000000000004</v>
      </c>
      <c r="I112" s="9">
        <f t="shared" si="22"/>
        <v>4.0000000000000009</v>
      </c>
      <c r="J112" s="5" t="s">
        <v>389</v>
      </c>
      <c r="K112" s="5" t="s">
        <v>85</v>
      </c>
      <c r="L112" s="5">
        <v>84062</v>
      </c>
      <c r="M112" s="6">
        <v>42485</v>
      </c>
      <c r="N112" s="27">
        <f t="shared" si="14"/>
        <v>9.2000000000000012E-2</v>
      </c>
      <c r="O112" s="27">
        <v>0</v>
      </c>
      <c r="P112" s="27">
        <f>N112*8</f>
        <v>0.7360000000000001</v>
      </c>
      <c r="Q112" s="27">
        <f t="shared" si="23"/>
        <v>1.1040000000000001</v>
      </c>
      <c r="R112" s="27">
        <f t="shared" si="17"/>
        <v>1.1040000000000001</v>
      </c>
      <c r="S112" s="27">
        <f t="shared" si="18"/>
        <v>1.1040000000000001</v>
      </c>
      <c r="T112" s="27">
        <f t="shared" si="19"/>
        <v>1.1040000000000001</v>
      </c>
      <c r="U112" s="27">
        <f t="shared" si="16"/>
        <v>0.46000000000000008</v>
      </c>
      <c r="V112" s="27">
        <f t="shared" si="20"/>
        <v>5.6120000000000001</v>
      </c>
      <c r="AE112" s="6"/>
      <c r="AG112" s="6"/>
    </row>
    <row r="113" spans="1:33" s="5" customFormat="1" x14ac:dyDescent="0.25">
      <c r="A113" s="5" t="s">
        <v>852</v>
      </c>
      <c r="B113" s="5" t="s">
        <v>7</v>
      </c>
      <c r="C113" s="31"/>
      <c r="D113" s="31">
        <v>4600</v>
      </c>
      <c r="E113" s="31">
        <v>4600</v>
      </c>
      <c r="F113" s="31">
        <v>21785</v>
      </c>
      <c r="G113" s="9">
        <v>5.75</v>
      </c>
      <c r="H113" s="9">
        <v>4.9800000000000004</v>
      </c>
      <c r="I113" s="9">
        <f t="shared" si="22"/>
        <v>4.0000000000000009</v>
      </c>
      <c r="J113" s="5" t="s">
        <v>107</v>
      </c>
      <c r="K113" s="5" t="s">
        <v>108</v>
      </c>
      <c r="L113" s="5">
        <v>84532</v>
      </c>
      <c r="M113" s="6">
        <v>42272</v>
      </c>
      <c r="N113" s="27">
        <f t="shared" si="14"/>
        <v>9.2000000000000012E-2</v>
      </c>
      <c r="O113" s="27">
        <f>N113*3</f>
        <v>0.27600000000000002</v>
      </c>
      <c r="P113" s="27">
        <f>N113*12</f>
        <v>1.1040000000000001</v>
      </c>
      <c r="Q113" s="27">
        <f t="shared" si="23"/>
        <v>1.1040000000000001</v>
      </c>
      <c r="R113" s="27">
        <f t="shared" si="17"/>
        <v>1.1040000000000001</v>
      </c>
      <c r="S113" s="27">
        <f t="shared" si="18"/>
        <v>1.1040000000000001</v>
      </c>
      <c r="T113" s="27">
        <f t="shared" si="19"/>
        <v>1.1040000000000001</v>
      </c>
      <c r="U113" s="27">
        <f t="shared" si="16"/>
        <v>0.46000000000000008</v>
      </c>
      <c r="V113" s="27">
        <f t="shared" si="20"/>
        <v>6.2560000000000002</v>
      </c>
      <c r="AE113" s="6"/>
      <c r="AG113" s="6"/>
    </row>
    <row r="114" spans="1:33" s="5" customFormat="1" x14ac:dyDescent="0.25">
      <c r="A114" s="5" t="s">
        <v>844</v>
      </c>
      <c r="B114" s="5" t="s">
        <v>7</v>
      </c>
      <c r="C114" s="31"/>
      <c r="D114" s="31">
        <v>4600</v>
      </c>
      <c r="E114" s="31">
        <v>4600</v>
      </c>
      <c r="F114" s="31">
        <v>22000</v>
      </c>
      <c r="G114" s="9">
        <v>5.6</v>
      </c>
      <c r="H114" s="9">
        <v>4.8419999999999996</v>
      </c>
      <c r="I114" s="9">
        <f t="shared" si="22"/>
        <v>4.0000000000000009</v>
      </c>
      <c r="J114" s="5" t="s">
        <v>128</v>
      </c>
      <c r="K114" s="5" t="s">
        <v>85</v>
      </c>
      <c r="L114" s="5">
        <v>84003</v>
      </c>
      <c r="M114" s="6">
        <v>42257</v>
      </c>
      <c r="N114" s="27">
        <f t="shared" si="14"/>
        <v>9.2000000000000012E-2</v>
      </c>
      <c r="O114" s="27">
        <f>N114*3</f>
        <v>0.27600000000000002</v>
      </c>
      <c r="P114" s="27">
        <f>N114*12</f>
        <v>1.1040000000000001</v>
      </c>
      <c r="Q114" s="27">
        <f t="shared" si="23"/>
        <v>1.1040000000000001</v>
      </c>
      <c r="R114" s="27">
        <f t="shared" si="17"/>
        <v>1.1040000000000001</v>
      </c>
      <c r="S114" s="27">
        <f t="shared" si="18"/>
        <v>1.1040000000000001</v>
      </c>
      <c r="T114" s="27">
        <f t="shared" si="19"/>
        <v>1.1040000000000001</v>
      </c>
      <c r="U114" s="27">
        <f t="shared" si="16"/>
        <v>0.46000000000000008</v>
      </c>
      <c r="V114" s="27">
        <f t="shared" si="20"/>
        <v>6.2560000000000002</v>
      </c>
      <c r="AE114" s="6"/>
      <c r="AG114" s="6"/>
    </row>
    <row r="115" spans="1:33" s="5" customFormat="1" x14ac:dyDescent="0.25">
      <c r="A115" s="5" t="s">
        <v>854</v>
      </c>
      <c r="B115" s="5" t="s">
        <v>7</v>
      </c>
      <c r="C115" s="31"/>
      <c r="D115" s="31">
        <v>4600</v>
      </c>
      <c r="E115" s="31">
        <v>4600</v>
      </c>
      <c r="F115" s="31">
        <v>19111</v>
      </c>
      <c r="G115" s="9">
        <v>5.5</v>
      </c>
      <c r="H115" s="9">
        <v>4.4809999999999999</v>
      </c>
      <c r="I115" s="9">
        <f t="shared" si="22"/>
        <v>4.0000000000000009</v>
      </c>
      <c r="J115" s="5" t="s">
        <v>107</v>
      </c>
      <c r="K115" s="5" t="s">
        <v>108</v>
      </c>
      <c r="L115" s="5">
        <v>84532</v>
      </c>
      <c r="M115" s="6">
        <v>42509</v>
      </c>
      <c r="N115" s="27">
        <f t="shared" si="14"/>
        <v>9.2000000000000012E-2</v>
      </c>
      <c r="O115" s="27">
        <v>0</v>
      </c>
      <c r="P115" s="27">
        <f>N115*7</f>
        <v>0.64400000000000013</v>
      </c>
      <c r="Q115" s="27">
        <f t="shared" si="23"/>
        <v>1.1040000000000001</v>
      </c>
      <c r="R115" s="27">
        <f t="shared" si="17"/>
        <v>1.1040000000000001</v>
      </c>
      <c r="S115" s="27">
        <f t="shared" si="18"/>
        <v>1.1040000000000001</v>
      </c>
      <c r="T115" s="27">
        <f t="shared" si="19"/>
        <v>1.1040000000000001</v>
      </c>
      <c r="U115" s="27">
        <f t="shared" si="16"/>
        <v>0.46000000000000008</v>
      </c>
      <c r="V115" s="27">
        <f t="shared" si="20"/>
        <v>5.5200000000000005</v>
      </c>
      <c r="AE115" s="6"/>
      <c r="AG115" s="6"/>
    </row>
    <row r="116" spans="1:33" s="5" customFormat="1" x14ac:dyDescent="0.25">
      <c r="A116" s="5" t="s">
        <v>858</v>
      </c>
      <c r="B116" s="5" t="s">
        <v>7</v>
      </c>
      <c r="C116" s="31"/>
      <c r="D116" s="31">
        <v>4600</v>
      </c>
      <c r="E116" s="31">
        <v>4600</v>
      </c>
      <c r="F116" s="31">
        <v>17480</v>
      </c>
      <c r="G116" s="9">
        <v>5.5</v>
      </c>
      <c r="H116" s="9">
        <v>4.7329999999999997</v>
      </c>
      <c r="I116" s="9">
        <f t="shared" si="22"/>
        <v>4.0000000000000009</v>
      </c>
      <c r="J116" s="5" t="s">
        <v>171</v>
      </c>
      <c r="K116" s="5" t="s">
        <v>66</v>
      </c>
      <c r="L116" s="5">
        <v>84040</v>
      </c>
      <c r="M116" s="6">
        <v>42257</v>
      </c>
      <c r="N116" s="27">
        <f t="shared" si="14"/>
        <v>9.2000000000000012E-2</v>
      </c>
      <c r="O116" s="27">
        <f>N116*3</f>
        <v>0.27600000000000002</v>
      </c>
      <c r="P116" s="27">
        <f>N116*12</f>
        <v>1.1040000000000001</v>
      </c>
      <c r="Q116" s="27">
        <f t="shared" si="23"/>
        <v>1.1040000000000001</v>
      </c>
      <c r="R116" s="27">
        <f t="shared" si="17"/>
        <v>1.1040000000000001</v>
      </c>
      <c r="S116" s="27">
        <f t="shared" si="18"/>
        <v>1.1040000000000001</v>
      </c>
      <c r="T116" s="27">
        <f t="shared" si="19"/>
        <v>1.1040000000000001</v>
      </c>
      <c r="U116" s="27">
        <f t="shared" si="16"/>
        <v>0.46000000000000008</v>
      </c>
      <c r="V116" s="27">
        <f t="shared" si="20"/>
        <v>6.2560000000000002</v>
      </c>
    </row>
    <row r="117" spans="1:33" s="5" customFormat="1" x14ac:dyDescent="0.25">
      <c r="A117" s="5" t="s">
        <v>862</v>
      </c>
      <c r="B117" s="5" t="s">
        <v>7</v>
      </c>
      <c r="C117" s="31"/>
      <c r="D117" s="31">
        <v>3942.2</v>
      </c>
      <c r="E117" s="31">
        <v>3942.2</v>
      </c>
      <c r="F117" s="31">
        <v>9142.58</v>
      </c>
      <c r="G117" s="9">
        <v>3.99</v>
      </c>
      <c r="H117" s="9">
        <v>3.4279999999999999</v>
      </c>
      <c r="I117" s="9">
        <f t="shared" si="22"/>
        <v>3.4279999999999999</v>
      </c>
      <c r="J117" s="5" t="s">
        <v>13</v>
      </c>
      <c r="K117" s="5" t="s">
        <v>11</v>
      </c>
      <c r="L117" s="5">
        <v>84106</v>
      </c>
      <c r="M117" s="6">
        <v>42492</v>
      </c>
      <c r="N117" s="27">
        <f t="shared" si="14"/>
        <v>7.8843999999999997E-2</v>
      </c>
      <c r="O117" s="27">
        <v>0</v>
      </c>
      <c r="P117" s="27">
        <f>N117*7</f>
        <v>0.55190799999999995</v>
      </c>
      <c r="Q117" s="27">
        <f t="shared" si="23"/>
        <v>0.94612799999999997</v>
      </c>
      <c r="R117" s="27">
        <f t="shared" si="17"/>
        <v>0.94612799999999997</v>
      </c>
      <c r="S117" s="27">
        <f t="shared" si="18"/>
        <v>0.94612799999999997</v>
      </c>
      <c r="T117" s="27">
        <f t="shared" si="19"/>
        <v>0.94612799999999997</v>
      </c>
      <c r="U117" s="27">
        <f t="shared" si="16"/>
        <v>0.39422000000000001</v>
      </c>
      <c r="V117" s="27">
        <f t="shared" si="20"/>
        <v>4.7306399999999993</v>
      </c>
      <c r="AE117" s="6"/>
      <c r="AG117" s="6"/>
    </row>
    <row r="118" spans="1:33" s="5" customFormat="1" x14ac:dyDescent="0.25">
      <c r="A118" s="5" t="s">
        <v>839</v>
      </c>
      <c r="B118" s="5" t="s">
        <v>7</v>
      </c>
      <c r="C118" s="31"/>
      <c r="D118" s="31">
        <v>4518.3500000000004</v>
      </c>
      <c r="E118" s="31">
        <v>4518.3500000000004</v>
      </c>
      <c r="F118" s="31">
        <v>22852.16</v>
      </c>
      <c r="G118" s="9">
        <v>6.5</v>
      </c>
      <c r="H118" s="9">
        <v>5.4109999999999996</v>
      </c>
      <c r="I118" s="9">
        <f t="shared" si="22"/>
        <v>3.9290000000000003</v>
      </c>
      <c r="J118" s="5" t="s">
        <v>13</v>
      </c>
      <c r="K118" s="5" t="s">
        <v>11</v>
      </c>
      <c r="L118" s="5">
        <v>84106</v>
      </c>
      <c r="M118" s="6">
        <v>42487</v>
      </c>
      <c r="N118" s="27">
        <f t="shared" si="14"/>
        <v>9.0367000000000003E-2</v>
      </c>
      <c r="O118" s="27">
        <v>0</v>
      </c>
      <c r="P118" s="27">
        <f>N118*8</f>
        <v>0.72293600000000002</v>
      </c>
      <c r="Q118" s="27">
        <f t="shared" si="23"/>
        <v>1.0844040000000001</v>
      </c>
      <c r="R118" s="27">
        <f t="shared" si="17"/>
        <v>1.0844040000000001</v>
      </c>
      <c r="S118" s="27">
        <f t="shared" si="18"/>
        <v>1.0844040000000001</v>
      </c>
      <c r="T118" s="27">
        <f t="shared" si="19"/>
        <v>1.0844040000000001</v>
      </c>
      <c r="U118" s="27">
        <f t="shared" si="16"/>
        <v>0.45183499999999999</v>
      </c>
      <c r="V118" s="27">
        <f t="shared" si="20"/>
        <v>5.5123870000000004</v>
      </c>
      <c r="AE118" s="6"/>
      <c r="AG118" s="6"/>
    </row>
    <row r="119" spans="1:33" s="5" customFormat="1" x14ac:dyDescent="0.25">
      <c r="A119" s="5" t="s">
        <v>990</v>
      </c>
      <c r="B119" s="5" t="s">
        <v>7</v>
      </c>
      <c r="C119" s="31"/>
      <c r="D119" s="31">
        <v>3115.35</v>
      </c>
      <c r="E119" s="31">
        <v>3115.35</v>
      </c>
      <c r="F119" s="31">
        <v>5981.28</v>
      </c>
      <c r="G119" s="9">
        <v>3.12</v>
      </c>
      <c r="H119" s="9">
        <v>2.7090000000000001</v>
      </c>
      <c r="I119" s="9">
        <f t="shared" si="22"/>
        <v>2.7090000000000001</v>
      </c>
      <c r="J119" s="5" t="s">
        <v>23</v>
      </c>
      <c r="K119" s="5" t="s">
        <v>24</v>
      </c>
      <c r="L119" s="5">
        <v>84721</v>
      </c>
      <c r="M119" s="6">
        <v>42576</v>
      </c>
      <c r="N119" s="27">
        <f t="shared" si="14"/>
        <v>6.2307000000000001E-2</v>
      </c>
      <c r="O119" s="27">
        <v>0</v>
      </c>
      <c r="P119" s="27">
        <f>N119*5</f>
        <v>0.31153500000000001</v>
      </c>
      <c r="Q119" s="27">
        <f t="shared" si="23"/>
        <v>0.74768400000000002</v>
      </c>
      <c r="R119" s="27">
        <f t="shared" si="17"/>
        <v>0.74768400000000002</v>
      </c>
      <c r="S119" s="27">
        <f t="shared" si="18"/>
        <v>0.74768400000000002</v>
      </c>
      <c r="T119" s="27">
        <f t="shared" si="19"/>
        <v>0.74768400000000002</v>
      </c>
      <c r="U119" s="27">
        <f t="shared" si="16"/>
        <v>0.31153500000000001</v>
      </c>
      <c r="V119" s="27">
        <f t="shared" si="20"/>
        <v>3.6138060000000003</v>
      </c>
      <c r="AE119" s="6"/>
      <c r="AG119" s="6"/>
    </row>
    <row r="120" spans="1:33" s="5" customFormat="1" x14ac:dyDescent="0.25">
      <c r="A120" s="5" t="s">
        <v>698</v>
      </c>
      <c r="B120" s="5" t="s">
        <v>7</v>
      </c>
      <c r="C120" s="31"/>
      <c r="D120" s="31">
        <v>4600</v>
      </c>
      <c r="E120" s="31">
        <v>4600</v>
      </c>
      <c r="F120" s="31">
        <v>18827</v>
      </c>
      <c r="G120" s="9">
        <v>5.5</v>
      </c>
      <c r="H120" s="9">
        <v>4.7619999999999996</v>
      </c>
      <c r="I120" s="9">
        <f t="shared" si="22"/>
        <v>4.0000000000000009</v>
      </c>
      <c r="J120" s="5" t="s">
        <v>13</v>
      </c>
      <c r="K120" s="5" t="s">
        <v>11</v>
      </c>
      <c r="L120" s="5">
        <v>84115</v>
      </c>
      <c r="M120" s="6">
        <v>42185</v>
      </c>
      <c r="N120" s="27">
        <f t="shared" si="14"/>
        <v>9.2000000000000012E-2</v>
      </c>
      <c r="O120" s="27">
        <f>N120*6</f>
        <v>0.55200000000000005</v>
      </c>
      <c r="P120" s="27">
        <f>N120*12</f>
        <v>1.1040000000000001</v>
      </c>
      <c r="Q120" s="27">
        <f t="shared" si="23"/>
        <v>1.1040000000000001</v>
      </c>
      <c r="R120" s="27">
        <f t="shared" si="17"/>
        <v>1.1040000000000001</v>
      </c>
      <c r="S120" s="27">
        <f t="shared" si="18"/>
        <v>1.1040000000000001</v>
      </c>
      <c r="T120" s="27">
        <f t="shared" si="19"/>
        <v>1.1040000000000001</v>
      </c>
      <c r="U120" s="27">
        <f t="shared" si="16"/>
        <v>0.46000000000000008</v>
      </c>
      <c r="V120" s="27">
        <f t="shared" si="20"/>
        <v>6.532</v>
      </c>
    </row>
    <row r="121" spans="1:33" s="5" customFormat="1" x14ac:dyDescent="0.25">
      <c r="A121" s="5" t="s">
        <v>870</v>
      </c>
      <c r="B121" s="5" t="s">
        <v>7</v>
      </c>
      <c r="C121" s="31"/>
      <c r="D121" s="31">
        <v>4600</v>
      </c>
      <c r="E121" s="31">
        <v>4600</v>
      </c>
      <c r="F121" s="31">
        <v>27764.11</v>
      </c>
      <c r="G121" s="9">
        <v>8.67</v>
      </c>
      <c r="H121" s="9">
        <v>7.2729999999999997</v>
      </c>
      <c r="I121" s="9">
        <f t="shared" si="22"/>
        <v>4.0000000000000009</v>
      </c>
      <c r="J121" s="5" t="s">
        <v>89</v>
      </c>
      <c r="K121" s="5" t="s">
        <v>11</v>
      </c>
      <c r="L121" s="5">
        <v>84123</v>
      </c>
      <c r="M121" s="6">
        <v>42503</v>
      </c>
      <c r="N121" s="27">
        <f t="shared" si="14"/>
        <v>9.2000000000000012E-2</v>
      </c>
      <c r="O121" s="27">
        <v>0</v>
      </c>
      <c r="P121" s="27">
        <f>N121*7</f>
        <v>0.64400000000000013</v>
      </c>
      <c r="Q121" s="27">
        <f t="shared" si="23"/>
        <v>1.1040000000000001</v>
      </c>
      <c r="R121" s="27">
        <f t="shared" si="17"/>
        <v>1.1040000000000001</v>
      </c>
      <c r="S121" s="27">
        <f t="shared" si="18"/>
        <v>1.1040000000000001</v>
      </c>
      <c r="T121" s="27">
        <f t="shared" si="19"/>
        <v>1.1040000000000001</v>
      </c>
      <c r="U121" s="27">
        <f t="shared" si="16"/>
        <v>0.46000000000000008</v>
      </c>
      <c r="V121" s="27">
        <f t="shared" si="20"/>
        <v>5.5200000000000005</v>
      </c>
      <c r="AE121" s="6"/>
      <c r="AG121" s="6"/>
    </row>
    <row r="122" spans="1:33" s="5" customFormat="1" x14ac:dyDescent="0.25">
      <c r="A122" s="5" t="s">
        <v>871</v>
      </c>
      <c r="B122" s="5" t="s">
        <v>7</v>
      </c>
      <c r="C122" s="31"/>
      <c r="D122" s="31">
        <v>3876.65</v>
      </c>
      <c r="E122" s="31">
        <v>3876.65</v>
      </c>
      <c r="F122" s="31">
        <v>15999.54</v>
      </c>
      <c r="G122" s="9">
        <v>5.12</v>
      </c>
      <c r="H122" s="9">
        <v>4.367</v>
      </c>
      <c r="I122" s="9">
        <f t="shared" si="22"/>
        <v>3.3710000000000004</v>
      </c>
      <c r="J122" s="5" t="s">
        <v>13</v>
      </c>
      <c r="K122" s="5" t="s">
        <v>11</v>
      </c>
      <c r="L122" s="5">
        <v>84101</v>
      </c>
      <c r="M122" s="6">
        <v>42319</v>
      </c>
      <c r="N122" s="27">
        <f t="shared" si="14"/>
        <v>7.7533000000000005E-2</v>
      </c>
      <c r="O122" s="27">
        <f>N122*1</f>
        <v>7.7533000000000005E-2</v>
      </c>
      <c r="P122" s="27">
        <f>N122*12</f>
        <v>0.930396</v>
      </c>
      <c r="Q122" s="27">
        <f t="shared" si="23"/>
        <v>0.930396</v>
      </c>
      <c r="R122" s="27">
        <f t="shared" si="17"/>
        <v>0.930396</v>
      </c>
      <c r="S122" s="27">
        <f t="shared" si="18"/>
        <v>0.930396</v>
      </c>
      <c r="T122" s="27">
        <f t="shared" si="19"/>
        <v>0.930396</v>
      </c>
      <c r="U122" s="27">
        <f t="shared" si="16"/>
        <v>0.38766500000000004</v>
      </c>
      <c r="V122" s="27">
        <f t="shared" si="20"/>
        <v>5.117178</v>
      </c>
      <c r="AE122" s="6"/>
      <c r="AG122" s="6"/>
    </row>
    <row r="123" spans="1:33" s="5" customFormat="1" x14ac:dyDescent="0.25">
      <c r="A123" s="5" t="s">
        <v>873</v>
      </c>
      <c r="B123" s="5" t="s">
        <v>7</v>
      </c>
      <c r="C123" s="31"/>
      <c r="D123" s="31">
        <v>4600</v>
      </c>
      <c r="E123" s="31">
        <v>4600</v>
      </c>
      <c r="F123" s="31">
        <v>26078</v>
      </c>
      <c r="G123" s="9">
        <v>8.16</v>
      </c>
      <c r="H123" s="9">
        <v>7.1840000000000002</v>
      </c>
      <c r="I123" s="9">
        <f t="shared" si="22"/>
        <v>4.0000000000000009</v>
      </c>
      <c r="J123" s="5" t="s">
        <v>28</v>
      </c>
      <c r="K123" s="5" t="s">
        <v>11</v>
      </c>
      <c r="L123" s="5">
        <v>84084</v>
      </c>
      <c r="M123" s="6">
        <v>42152</v>
      </c>
      <c r="N123" s="27">
        <f t="shared" si="14"/>
        <v>9.2000000000000012E-2</v>
      </c>
      <c r="O123" s="27">
        <f>N123*7</f>
        <v>0.64400000000000013</v>
      </c>
      <c r="P123" s="27">
        <f>N123*12</f>
        <v>1.1040000000000001</v>
      </c>
      <c r="Q123" s="27">
        <f t="shared" si="23"/>
        <v>1.1040000000000001</v>
      </c>
      <c r="R123" s="27">
        <f t="shared" si="17"/>
        <v>1.1040000000000001</v>
      </c>
      <c r="S123" s="27">
        <f t="shared" si="18"/>
        <v>1.1040000000000001</v>
      </c>
      <c r="T123" s="27">
        <f t="shared" si="19"/>
        <v>1.1040000000000001</v>
      </c>
      <c r="U123" s="27">
        <f t="shared" si="16"/>
        <v>0.46000000000000008</v>
      </c>
      <c r="V123" s="27">
        <f t="shared" si="20"/>
        <v>6.6240000000000006</v>
      </c>
      <c r="AE123" s="6"/>
      <c r="AG123" s="6"/>
    </row>
    <row r="124" spans="1:33" s="5" customFormat="1" x14ac:dyDescent="0.25">
      <c r="A124" s="5" t="s">
        <v>992</v>
      </c>
      <c r="B124" s="5" t="s">
        <v>7</v>
      </c>
      <c r="C124" s="31"/>
      <c r="D124" s="31">
        <v>4219.3500000000004</v>
      </c>
      <c r="E124" s="31">
        <v>4219.3500000000004</v>
      </c>
      <c r="F124" s="31">
        <v>17127</v>
      </c>
      <c r="G124" s="9">
        <v>4.7249999999999996</v>
      </c>
      <c r="H124" s="9">
        <v>4.2649999999999997</v>
      </c>
      <c r="I124" s="9">
        <f t="shared" si="22"/>
        <v>3.6690000000000005</v>
      </c>
      <c r="J124" s="5" t="s">
        <v>13</v>
      </c>
      <c r="K124" s="5" t="s">
        <v>11</v>
      </c>
      <c r="L124" s="5">
        <v>84103</v>
      </c>
      <c r="M124" s="6">
        <v>42648</v>
      </c>
      <c r="N124" s="27">
        <f t="shared" si="14"/>
        <v>8.4387000000000004E-2</v>
      </c>
      <c r="O124" s="27">
        <v>0</v>
      </c>
      <c r="P124" s="27">
        <f>N124*2</f>
        <v>0.16877400000000001</v>
      </c>
      <c r="Q124" s="27">
        <f t="shared" si="23"/>
        <v>1.0126440000000001</v>
      </c>
      <c r="R124" s="27">
        <f t="shared" si="17"/>
        <v>1.0126440000000001</v>
      </c>
      <c r="S124" s="27">
        <f t="shared" si="18"/>
        <v>1.0126440000000001</v>
      </c>
      <c r="T124" s="27">
        <f t="shared" si="19"/>
        <v>1.0126440000000001</v>
      </c>
      <c r="U124" s="27">
        <f t="shared" si="16"/>
        <v>0.421935</v>
      </c>
      <c r="V124" s="27">
        <f t="shared" si="20"/>
        <v>4.6412850000000008</v>
      </c>
      <c r="AE124" s="6"/>
      <c r="AG124" s="6"/>
    </row>
    <row r="125" spans="1:33" s="5" customFormat="1" x14ac:dyDescent="0.25">
      <c r="A125" s="5" t="s">
        <v>874</v>
      </c>
      <c r="B125" s="5" t="s">
        <v>7</v>
      </c>
      <c r="C125" s="31"/>
      <c r="D125" s="31">
        <v>2440.3000000000002</v>
      </c>
      <c r="E125" s="31">
        <v>2440.3000000000002</v>
      </c>
      <c r="F125" s="31">
        <v>8678</v>
      </c>
      <c r="G125" s="9">
        <v>2.8</v>
      </c>
      <c r="H125" s="9">
        <v>2.1219999999999999</v>
      </c>
      <c r="I125" s="9">
        <f t="shared" si="22"/>
        <v>2.1220000000000003</v>
      </c>
      <c r="J125" s="5" t="s">
        <v>50</v>
      </c>
      <c r="K125" s="5" t="s">
        <v>51</v>
      </c>
      <c r="L125" s="5">
        <v>84403</v>
      </c>
      <c r="M125" s="6">
        <v>42427</v>
      </c>
      <c r="N125" s="27">
        <f t="shared" si="14"/>
        <v>4.8806000000000009E-2</v>
      </c>
      <c r="O125" s="27">
        <v>0</v>
      </c>
      <c r="P125" s="27">
        <f>N125*10</f>
        <v>0.4880600000000001</v>
      </c>
      <c r="Q125" s="27">
        <f t="shared" si="23"/>
        <v>0.58567200000000008</v>
      </c>
      <c r="R125" s="27">
        <f t="shared" si="17"/>
        <v>0.58567200000000008</v>
      </c>
      <c r="S125" s="27">
        <f t="shared" si="18"/>
        <v>0.58567200000000008</v>
      </c>
      <c r="T125" s="27">
        <f t="shared" si="19"/>
        <v>0.58567200000000008</v>
      </c>
      <c r="U125" s="27">
        <f t="shared" si="16"/>
        <v>0.24403000000000005</v>
      </c>
      <c r="V125" s="27">
        <f t="shared" si="20"/>
        <v>3.0747780000000007</v>
      </c>
      <c r="AE125" s="6"/>
      <c r="AG125" s="6"/>
    </row>
    <row r="126" spans="1:33" s="5" customFormat="1" x14ac:dyDescent="0.25">
      <c r="A126" s="5" t="s">
        <v>875</v>
      </c>
      <c r="B126" s="5" t="s">
        <v>7</v>
      </c>
      <c r="C126" s="31"/>
      <c r="D126" s="31">
        <v>2839.35</v>
      </c>
      <c r="E126" s="31">
        <v>2839.35</v>
      </c>
      <c r="F126" s="31">
        <v>12747.2</v>
      </c>
      <c r="G126" s="9">
        <v>2.9430000000000001</v>
      </c>
      <c r="H126" s="9">
        <v>2.4689999999999999</v>
      </c>
      <c r="I126" s="9">
        <f t="shared" si="22"/>
        <v>2.4689999999999999</v>
      </c>
      <c r="J126" s="5" t="s">
        <v>876</v>
      </c>
      <c r="K126" s="5" t="s">
        <v>274</v>
      </c>
      <c r="L126" s="5">
        <v>84711</v>
      </c>
      <c r="M126" s="6">
        <v>42493</v>
      </c>
      <c r="N126" s="27">
        <f t="shared" si="14"/>
        <v>5.6786999999999997E-2</v>
      </c>
      <c r="O126" s="27">
        <v>0</v>
      </c>
      <c r="P126" s="27">
        <f>N126*7</f>
        <v>0.397509</v>
      </c>
      <c r="Q126" s="27">
        <f t="shared" si="23"/>
        <v>0.68144399999999994</v>
      </c>
      <c r="R126" s="27">
        <f t="shared" si="17"/>
        <v>0.68144399999999994</v>
      </c>
      <c r="S126" s="27">
        <f t="shared" si="18"/>
        <v>0.68144399999999994</v>
      </c>
      <c r="T126" s="27">
        <f t="shared" si="19"/>
        <v>0.68144399999999994</v>
      </c>
      <c r="U126" s="27">
        <f t="shared" si="16"/>
        <v>0.28393499999999999</v>
      </c>
      <c r="V126" s="27">
        <f t="shared" si="20"/>
        <v>3.4072199999999997</v>
      </c>
      <c r="AE126" s="6"/>
      <c r="AG126" s="6"/>
    </row>
    <row r="127" spans="1:33" s="5" customFormat="1" x14ac:dyDescent="0.25">
      <c r="A127" s="5" t="s">
        <v>793</v>
      </c>
      <c r="B127" s="5" t="s">
        <v>7</v>
      </c>
      <c r="C127" s="31"/>
      <c r="D127" s="31">
        <v>3002.65</v>
      </c>
      <c r="E127" s="31">
        <v>3002.65</v>
      </c>
      <c r="F127" s="31">
        <v>12750</v>
      </c>
      <c r="G127" s="9">
        <v>3</v>
      </c>
      <c r="H127" s="9">
        <v>2.6110000000000002</v>
      </c>
      <c r="I127" s="9">
        <f t="shared" si="22"/>
        <v>2.6110000000000007</v>
      </c>
      <c r="J127" s="5" t="s">
        <v>13</v>
      </c>
      <c r="K127" s="5" t="s">
        <v>11</v>
      </c>
      <c r="L127" s="5">
        <v>84124</v>
      </c>
      <c r="M127" s="6">
        <v>42265</v>
      </c>
      <c r="N127" s="27">
        <f t="shared" si="14"/>
        <v>6.0053000000000016E-2</v>
      </c>
      <c r="O127" s="27">
        <f>N127*3</f>
        <v>0.18015900000000004</v>
      </c>
      <c r="P127" s="27">
        <f>N127*12</f>
        <v>0.72063600000000017</v>
      </c>
      <c r="Q127" s="27">
        <f t="shared" si="23"/>
        <v>0.72063600000000017</v>
      </c>
      <c r="R127" s="27">
        <f t="shared" si="17"/>
        <v>0.72063600000000017</v>
      </c>
      <c r="S127" s="27">
        <f t="shared" si="18"/>
        <v>0.72063600000000017</v>
      </c>
      <c r="T127" s="27">
        <f t="shared" si="19"/>
        <v>0.72063600000000017</v>
      </c>
      <c r="U127" s="27">
        <f t="shared" si="16"/>
        <v>0.30026500000000006</v>
      </c>
      <c r="V127" s="27">
        <f t="shared" si="20"/>
        <v>4.0836040000000011</v>
      </c>
      <c r="AE127" s="6"/>
      <c r="AG127" s="6"/>
    </row>
    <row r="128" spans="1:33" s="5" customFormat="1" x14ac:dyDescent="0.25">
      <c r="A128" s="5" t="s">
        <v>877</v>
      </c>
      <c r="B128" s="5" t="s">
        <v>7</v>
      </c>
      <c r="C128" s="31"/>
      <c r="D128" s="31">
        <v>4234.3</v>
      </c>
      <c r="E128" s="31">
        <v>4234.3</v>
      </c>
      <c r="F128" s="31">
        <v>16500</v>
      </c>
      <c r="G128" s="9">
        <v>4.95</v>
      </c>
      <c r="H128" s="9">
        <v>3.6819999999999999</v>
      </c>
      <c r="I128" s="9">
        <f t="shared" si="22"/>
        <v>3.6820000000000004</v>
      </c>
      <c r="J128" s="5" t="s">
        <v>206</v>
      </c>
      <c r="K128" s="5" t="s">
        <v>51</v>
      </c>
      <c r="L128" s="5">
        <v>84405</v>
      </c>
      <c r="M128" s="6">
        <v>42339</v>
      </c>
      <c r="N128" s="27">
        <f t="shared" si="14"/>
        <v>8.4686000000000011E-2</v>
      </c>
      <c r="O128" s="27">
        <v>0</v>
      </c>
      <c r="P128" s="27">
        <f>N128*12</f>
        <v>1.016232</v>
      </c>
      <c r="Q128" s="27">
        <f t="shared" si="23"/>
        <v>1.016232</v>
      </c>
      <c r="R128" s="27">
        <f t="shared" si="17"/>
        <v>1.016232</v>
      </c>
      <c r="S128" s="27">
        <f t="shared" si="18"/>
        <v>1.016232</v>
      </c>
      <c r="T128" s="27">
        <f t="shared" si="19"/>
        <v>1.016232</v>
      </c>
      <c r="U128" s="27">
        <f t="shared" si="16"/>
        <v>0.42343000000000008</v>
      </c>
      <c r="V128" s="27">
        <f t="shared" si="20"/>
        <v>5.5045900000000003</v>
      </c>
      <c r="AE128" s="6"/>
      <c r="AG128" s="6"/>
    </row>
    <row r="129" spans="1:33" s="5" customFormat="1" x14ac:dyDescent="0.25">
      <c r="A129" s="5" t="s">
        <v>838</v>
      </c>
      <c r="B129" s="5" t="s">
        <v>7</v>
      </c>
      <c r="C129" s="31"/>
      <c r="D129" s="31">
        <v>4600</v>
      </c>
      <c r="E129" s="31">
        <v>4600</v>
      </c>
      <c r="F129" s="31">
        <v>27000</v>
      </c>
      <c r="G129" s="9">
        <v>5.8650000000000002</v>
      </c>
      <c r="H129" s="9">
        <v>4.5309999999999997</v>
      </c>
      <c r="I129" s="9">
        <f t="shared" si="22"/>
        <v>4.0000000000000009</v>
      </c>
      <c r="J129" s="5" t="s">
        <v>13</v>
      </c>
      <c r="K129" s="5" t="s">
        <v>11</v>
      </c>
      <c r="L129" s="5">
        <v>84106</v>
      </c>
      <c r="M129" s="6">
        <v>42152</v>
      </c>
      <c r="N129" s="27">
        <f t="shared" si="14"/>
        <v>9.2000000000000012E-2</v>
      </c>
      <c r="O129" s="27">
        <f>N129*7</f>
        <v>0.64400000000000013</v>
      </c>
      <c r="P129" s="27">
        <f>N129*12</f>
        <v>1.1040000000000001</v>
      </c>
      <c r="Q129" s="27">
        <f t="shared" si="23"/>
        <v>1.1040000000000001</v>
      </c>
      <c r="R129" s="27">
        <f t="shared" si="17"/>
        <v>1.1040000000000001</v>
      </c>
      <c r="S129" s="27">
        <f t="shared" si="18"/>
        <v>1.1040000000000001</v>
      </c>
      <c r="T129" s="27">
        <f t="shared" si="19"/>
        <v>1.1040000000000001</v>
      </c>
      <c r="U129" s="27">
        <f t="shared" si="16"/>
        <v>0.46000000000000008</v>
      </c>
      <c r="V129" s="27">
        <f t="shared" si="20"/>
        <v>6.6240000000000006</v>
      </c>
      <c r="AE129" s="6"/>
      <c r="AG129" s="6"/>
    </row>
    <row r="130" spans="1:33" s="5" customFormat="1" x14ac:dyDescent="0.25">
      <c r="A130" s="5" t="s">
        <v>879</v>
      </c>
      <c r="B130" s="5" t="s">
        <v>7</v>
      </c>
      <c r="C130" s="31"/>
      <c r="D130" s="31">
        <v>4600</v>
      </c>
      <c r="E130" s="31">
        <v>4600</v>
      </c>
      <c r="F130" s="31">
        <v>37453.4</v>
      </c>
      <c r="G130" s="9">
        <v>8.2349999999999994</v>
      </c>
      <c r="H130" s="9">
        <v>6.9059999999999997</v>
      </c>
      <c r="I130" s="9">
        <f t="shared" ref="I130:I141" si="24">(E130/1.15)/1000</f>
        <v>4.0000000000000009</v>
      </c>
      <c r="J130" s="5" t="s">
        <v>264</v>
      </c>
      <c r="K130" s="5" t="s">
        <v>85</v>
      </c>
      <c r="L130" s="5">
        <v>84042</v>
      </c>
      <c r="M130" s="6">
        <v>42257</v>
      </c>
      <c r="N130" s="27">
        <f t="shared" ref="N130:N193" si="25">I130*0.023</f>
        <v>9.2000000000000012E-2</v>
      </c>
      <c r="O130" s="27">
        <f>N130*3</f>
        <v>0.27600000000000002</v>
      </c>
      <c r="P130" s="27">
        <f>N130*12</f>
        <v>1.1040000000000001</v>
      </c>
      <c r="Q130" s="27">
        <f t="shared" ref="Q130:Q141" si="26">N130*12</f>
        <v>1.1040000000000001</v>
      </c>
      <c r="R130" s="27">
        <f t="shared" si="17"/>
        <v>1.1040000000000001</v>
      </c>
      <c r="S130" s="27">
        <f t="shared" si="18"/>
        <v>1.1040000000000001</v>
      </c>
      <c r="T130" s="27">
        <f t="shared" si="19"/>
        <v>1.1040000000000001</v>
      </c>
      <c r="U130" s="27">
        <f t="shared" ref="U130:U193" si="27">N130*5</f>
        <v>0.46000000000000008</v>
      </c>
      <c r="V130" s="27">
        <f t="shared" si="20"/>
        <v>6.2560000000000002</v>
      </c>
      <c r="AE130" s="6"/>
      <c r="AG130" s="6"/>
    </row>
    <row r="131" spans="1:33" s="5" customFormat="1" x14ac:dyDescent="0.25">
      <c r="A131" s="5" t="s">
        <v>872</v>
      </c>
      <c r="B131" s="5" t="s">
        <v>7</v>
      </c>
      <c r="C131" s="31"/>
      <c r="D131" s="31">
        <v>4600</v>
      </c>
      <c r="E131" s="31">
        <v>4600</v>
      </c>
      <c r="F131" s="31">
        <v>13464.29</v>
      </c>
      <c r="G131" s="9">
        <v>7.15</v>
      </c>
      <c r="H131" s="9">
        <v>5.976</v>
      </c>
      <c r="I131" s="9">
        <f t="shared" si="24"/>
        <v>4.0000000000000009</v>
      </c>
      <c r="J131" s="5" t="s">
        <v>13</v>
      </c>
      <c r="K131" s="5" t="s">
        <v>11</v>
      </c>
      <c r="L131" s="5">
        <v>84102</v>
      </c>
      <c r="M131" s="6">
        <v>42509</v>
      </c>
      <c r="N131" s="27">
        <f t="shared" si="25"/>
        <v>9.2000000000000012E-2</v>
      </c>
      <c r="O131" s="27">
        <v>0</v>
      </c>
      <c r="P131" s="27">
        <f>N131*7</f>
        <v>0.64400000000000013</v>
      </c>
      <c r="Q131" s="27">
        <f t="shared" si="26"/>
        <v>1.1040000000000001</v>
      </c>
      <c r="R131" s="27">
        <f t="shared" ref="R131:R194" si="28">N131*12</f>
        <v>1.1040000000000001</v>
      </c>
      <c r="S131" s="27">
        <f t="shared" ref="S131:S194" si="29">N131*12</f>
        <v>1.1040000000000001</v>
      </c>
      <c r="T131" s="27">
        <f t="shared" ref="T131:T194" si="30">N131*12</f>
        <v>1.1040000000000001</v>
      </c>
      <c r="U131" s="27">
        <f t="shared" si="27"/>
        <v>0.46000000000000008</v>
      </c>
      <c r="V131" s="27">
        <f t="shared" ref="V131:V194" si="31">SUM(O131:U131)</f>
        <v>5.5200000000000005</v>
      </c>
      <c r="AE131" s="6"/>
      <c r="AG131" s="6"/>
    </row>
    <row r="132" spans="1:33" s="5" customFormat="1" x14ac:dyDescent="0.25">
      <c r="A132" s="5" t="s">
        <v>880</v>
      </c>
      <c r="B132" s="5" t="s">
        <v>7</v>
      </c>
      <c r="C132" s="31"/>
      <c r="D132" s="31">
        <v>4600</v>
      </c>
      <c r="E132" s="31">
        <v>4600</v>
      </c>
      <c r="F132" s="31">
        <v>17850</v>
      </c>
      <c r="G132" s="9">
        <v>8.9600000000000009</v>
      </c>
      <c r="H132" s="9">
        <v>7.7770000000000001</v>
      </c>
      <c r="I132" s="9">
        <f t="shared" si="24"/>
        <v>4.0000000000000009</v>
      </c>
      <c r="J132" s="5" t="s">
        <v>118</v>
      </c>
      <c r="K132" s="5" t="s">
        <v>66</v>
      </c>
      <c r="L132" s="5">
        <v>84054</v>
      </c>
      <c r="M132" s="6">
        <v>42425</v>
      </c>
      <c r="N132" s="27">
        <f t="shared" si="25"/>
        <v>9.2000000000000012E-2</v>
      </c>
      <c r="O132" s="27">
        <v>0</v>
      </c>
      <c r="P132" s="27">
        <f>N132*10</f>
        <v>0.92000000000000015</v>
      </c>
      <c r="Q132" s="27">
        <f t="shared" si="26"/>
        <v>1.1040000000000001</v>
      </c>
      <c r="R132" s="27">
        <f t="shared" si="28"/>
        <v>1.1040000000000001</v>
      </c>
      <c r="S132" s="27">
        <f t="shared" si="29"/>
        <v>1.1040000000000001</v>
      </c>
      <c r="T132" s="27">
        <f t="shared" si="30"/>
        <v>1.1040000000000001</v>
      </c>
      <c r="U132" s="27">
        <f t="shared" si="27"/>
        <v>0.46000000000000008</v>
      </c>
      <c r="V132" s="27">
        <f t="shared" si="31"/>
        <v>5.7960000000000003</v>
      </c>
      <c r="AE132" s="6"/>
      <c r="AG132" s="6"/>
    </row>
    <row r="133" spans="1:33" s="5" customFormat="1" x14ac:dyDescent="0.25">
      <c r="A133" s="5" t="s">
        <v>883</v>
      </c>
      <c r="B133" s="5" t="s">
        <v>7</v>
      </c>
      <c r="C133" s="31"/>
      <c r="D133" s="31">
        <v>3809.95</v>
      </c>
      <c r="E133" s="31">
        <v>3809.95</v>
      </c>
      <c r="F133" s="31">
        <v>22051.8</v>
      </c>
      <c r="G133" s="9">
        <v>4.32</v>
      </c>
      <c r="H133" s="9">
        <v>3.3130000000000002</v>
      </c>
      <c r="I133" s="9">
        <f t="shared" si="24"/>
        <v>3.3130000000000002</v>
      </c>
      <c r="J133" s="5" t="s">
        <v>884</v>
      </c>
      <c r="K133" s="5" t="s">
        <v>885</v>
      </c>
      <c r="L133" s="5">
        <v>84526</v>
      </c>
      <c r="M133" s="6">
        <v>42228</v>
      </c>
      <c r="N133" s="27">
        <f t="shared" si="25"/>
        <v>7.6199000000000003E-2</v>
      </c>
      <c r="O133" s="27">
        <f>N133*4</f>
        <v>0.30479600000000001</v>
      </c>
      <c r="P133" s="27">
        <f>N133*12</f>
        <v>0.91438799999999998</v>
      </c>
      <c r="Q133" s="27">
        <f t="shared" si="26"/>
        <v>0.91438799999999998</v>
      </c>
      <c r="R133" s="27">
        <f t="shared" si="28"/>
        <v>0.91438799999999998</v>
      </c>
      <c r="S133" s="27">
        <f t="shared" si="29"/>
        <v>0.91438799999999998</v>
      </c>
      <c r="T133" s="27">
        <f t="shared" si="30"/>
        <v>0.91438799999999998</v>
      </c>
      <c r="U133" s="27">
        <f t="shared" si="27"/>
        <v>0.38099500000000003</v>
      </c>
      <c r="V133" s="27">
        <f t="shared" si="31"/>
        <v>5.2577309999999997</v>
      </c>
      <c r="AE133" s="6"/>
      <c r="AG133" s="6"/>
    </row>
    <row r="134" spans="1:33" s="5" customFormat="1" x14ac:dyDescent="0.25">
      <c r="A134" s="5" t="s">
        <v>1001</v>
      </c>
      <c r="B134" s="5" t="s">
        <v>7</v>
      </c>
      <c r="C134" s="31"/>
      <c r="D134" s="31">
        <v>4600</v>
      </c>
      <c r="E134" s="31">
        <v>4600</v>
      </c>
      <c r="F134" s="31">
        <v>8181</v>
      </c>
      <c r="G134" s="9">
        <v>5.75</v>
      </c>
      <c r="H134" s="9">
        <v>4.7510000000000003</v>
      </c>
      <c r="I134" s="9">
        <f t="shared" si="24"/>
        <v>4.0000000000000009</v>
      </c>
      <c r="J134" s="5" t="s">
        <v>269</v>
      </c>
      <c r="K134" s="5" t="s">
        <v>66</v>
      </c>
      <c r="L134" s="5">
        <v>84037</v>
      </c>
      <c r="M134" s="6">
        <v>42648</v>
      </c>
      <c r="N134" s="27">
        <f t="shared" si="25"/>
        <v>9.2000000000000012E-2</v>
      </c>
      <c r="O134" s="27">
        <v>0</v>
      </c>
      <c r="P134" s="27">
        <f>N134*2</f>
        <v>0.18400000000000002</v>
      </c>
      <c r="Q134" s="27">
        <f t="shared" si="26"/>
        <v>1.1040000000000001</v>
      </c>
      <c r="R134" s="27">
        <f t="shared" si="28"/>
        <v>1.1040000000000001</v>
      </c>
      <c r="S134" s="27">
        <f t="shared" si="29"/>
        <v>1.1040000000000001</v>
      </c>
      <c r="T134" s="27">
        <f t="shared" si="30"/>
        <v>1.1040000000000001</v>
      </c>
      <c r="U134" s="27">
        <f t="shared" si="27"/>
        <v>0.46000000000000008</v>
      </c>
      <c r="V134" s="27">
        <f t="shared" si="31"/>
        <v>5.0600000000000005</v>
      </c>
      <c r="AE134" s="6"/>
      <c r="AG134" s="6"/>
    </row>
    <row r="135" spans="1:33" s="5" customFormat="1" x14ac:dyDescent="0.25">
      <c r="A135" s="5" t="s">
        <v>894</v>
      </c>
      <c r="B135" s="5" t="s">
        <v>7</v>
      </c>
      <c r="C135" s="31"/>
      <c r="D135" s="31">
        <v>2252.85</v>
      </c>
      <c r="E135" s="31">
        <v>2252.85</v>
      </c>
      <c r="F135" s="31">
        <v>13049</v>
      </c>
      <c r="G135" s="9">
        <v>2.2799999999999998</v>
      </c>
      <c r="H135" s="9">
        <v>1.9590000000000001</v>
      </c>
      <c r="I135" s="9">
        <f t="shared" si="24"/>
        <v>1.9590000000000001</v>
      </c>
      <c r="J135" s="5" t="s">
        <v>389</v>
      </c>
      <c r="K135" s="5" t="s">
        <v>85</v>
      </c>
      <c r="L135" s="5">
        <v>84062</v>
      </c>
      <c r="M135" s="6">
        <v>42488</v>
      </c>
      <c r="N135" s="27">
        <f t="shared" si="25"/>
        <v>4.5057E-2</v>
      </c>
      <c r="O135" s="27">
        <v>0</v>
      </c>
      <c r="P135" s="27">
        <f>N135*8</f>
        <v>0.360456</v>
      </c>
      <c r="Q135" s="27">
        <f t="shared" si="26"/>
        <v>0.54068399999999994</v>
      </c>
      <c r="R135" s="27">
        <f t="shared" si="28"/>
        <v>0.54068399999999994</v>
      </c>
      <c r="S135" s="27">
        <f t="shared" si="29"/>
        <v>0.54068399999999994</v>
      </c>
      <c r="T135" s="27">
        <f t="shared" si="30"/>
        <v>0.54068399999999994</v>
      </c>
      <c r="U135" s="27">
        <f t="shared" si="27"/>
        <v>0.22528500000000001</v>
      </c>
      <c r="V135" s="27">
        <f t="shared" si="31"/>
        <v>2.7484769999999998</v>
      </c>
    </row>
    <row r="136" spans="1:33" s="5" customFormat="1" x14ac:dyDescent="0.25">
      <c r="A136" s="5" t="s">
        <v>869</v>
      </c>
      <c r="B136" s="5" t="s">
        <v>7</v>
      </c>
      <c r="C136" s="31"/>
      <c r="D136" s="31">
        <v>4600</v>
      </c>
      <c r="E136" s="31">
        <v>4600</v>
      </c>
      <c r="F136" s="31">
        <v>14450.39</v>
      </c>
      <c r="G136" s="9">
        <v>6.76</v>
      </c>
      <c r="H136" s="9">
        <v>5.9539999999999997</v>
      </c>
      <c r="I136" s="9">
        <f t="shared" si="24"/>
        <v>4.0000000000000009</v>
      </c>
      <c r="J136" s="5" t="s">
        <v>271</v>
      </c>
      <c r="K136" s="5" t="s">
        <v>51</v>
      </c>
      <c r="L136" s="5">
        <v>84404</v>
      </c>
      <c r="M136" s="6">
        <v>42376</v>
      </c>
      <c r="N136" s="27">
        <f t="shared" si="25"/>
        <v>9.2000000000000012E-2</v>
      </c>
      <c r="O136" s="27">
        <v>0</v>
      </c>
      <c r="P136" s="27">
        <f>N136*11</f>
        <v>1.0120000000000002</v>
      </c>
      <c r="Q136" s="27">
        <f t="shared" si="26"/>
        <v>1.1040000000000001</v>
      </c>
      <c r="R136" s="27">
        <f t="shared" si="28"/>
        <v>1.1040000000000001</v>
      </c>
      <c r="S136" s="27">
        <f t="shared" si="29"/>
        <v>1.1040000000000001</v>
      </c>
      <c r="T136" s="27">
        <f t="shared" si="30"/>
        <v>1.1040000000000001</v>
      </c>
      <c r="U136" s="27">
        <f t="shared" si="27"/>
        <v>0.46000000000000008</v>
      </c>
      <c r="V136" s="27">
        <f t="shared" si="31"/>
        <v>5.8880000000000008</v>
      </c>
      <c r="AE136" s="6"/>
      <c r="AG136" s="6"/>
    </row>
    <row r="137" spans="1:33" s="5" customFormat="1" x14ac:dyDescent="0.25">
      <c r="A137" s="5" t="s">
        <v>1003</v>
      </c>
      <c r="B137" s="5" t="s">
        <v>7</v>
      </c>
      <c r="C137" s="31"/>
      <c r="D137" s="31">
        <v>4600</v>
      </c>
      <c r="E137" s="31">
        <v>4600</v>
      </c>
      <c r="F137" s="31">
        <v>7474.22</v>
      </c>
      <c r="G137" s="9">
        <v>4.95</v>
      </c>
      <c r="H137" s="9">
        <v>4.2729999999999997</v>
      </c>
      <c r="I137" s="9">
        <f t="shared" si="24"/>
        <v>4.0000000000000009</v>
      </c>
      <c r="J137" s="5" t="s">
        <v>79</v>
      </c>
      <c r="K137" s="5" t="s">
        <v>21</v>
      </c>
      <c r="L137" s="5">
        <v>84074</v>
      </c>
      <c r="M137" s="6">
        <v>42607</v>
      </c>
      <c r="N137" s="27">
        <f t="shared" si="25"/>
        <v>9.2000000000000012E-2</v>
      </c>
      <c r="O137" s="27">
        <v>0</v>
      </c>
      <c r="P137" s="27">
        <f>N137*4</f>
        <v>0.36800000000000005</v>
      </c>
      <c r="Q137" s="27">
        <f t="shared" si="26"/>
        <v>1.1040000000000001</v>
      </c>
      <c r="R137" s="27">
        <f t="shared" si="28"/>
        <v>1.1040000000000001</v>
      </c>
      <c r="S137" s="27">
        <f t="shared" si="29"/>
        <v>1.1040000000000001</v>
      </c>
      <c r="T137" s="27">
        <f t="shared" si="30"/>
        <v>1.1040000000000001</v>
      </c>
      <c r="U137" s="27">
        <f t="shared" si="27"/>
        <v>0.46000000000000008</v>
      </c>
      <c r="V137" s="27">
        <f t="shared" si="31"/>
        <v>5.2440000000000007</v>
      </c>
      <c r="AE137" s="6"/>
      <c r="AG137" s="6"/>
    </row>
    <row r="138" spans="1:33" s="5" customFormat="1" x14ac:dyDescent="0.25">
      <c r="A138" s="5" t="s">
        <v>895</v>
      </c>
      <c r="B138" s="5" t="s">
        <v>7</v>
      </c>
      <c r="C138" s="31"/>
      <c r="D138" s="31">
        <v>4022.7</v>
      </c>
      <c r="E138" s="31">
        <v>4022.7</v>
      </c>
      <c r="F138" s="31">
        <v>38900</v>
      </c>
      <c r="G138" s="9">
        <v>7.84</v>
      </c>
      <c r="H138" s="9">
        <v>6.3150000000000004</v>
      </c>
      <c r="I138" s="9">
        <f t="shared" si="24"/>
        <v>3.4980000000000002</v>
      </c>
      <c r="J138" s="5" t="s">
        <v>189</v>
      </c>
      <c r="K138" s="5" t="s">
        <v>66</v>
      </c>
      <c r="L138" s="5">
        <v>84014</v>
      </c>
      <c r="M138" s="6">
        <v>42394</v>
      </c>
      <c r="N138" s="27">
        <f t="shared" si="25"/>
        <v>8.0453999999999998E-2</v>
      </c>
      <c r="O138" s="27">
        <v>0</v>
      </c>
      <c r="P138" s="27">
        <f>N138*11</f>
        <v>0.88499399999999995</v>
      </c>
      <c r="Q138" s="27">
        <f t="shared" si="26"/>
        <v>0.96544799999999997</v>
      </c>
      <c r="R138" s="27">
        <f t="shared" si="28"/>
        <v>0.96544799999999997</v>
      </c>
      <c r="S138" s="27">
        <f t="shared" si="29"/>
        <v>0.96544799999999997</v>
      </c>
      <c r="T138" s="27">
        <f t="shared" si="30"/>
        <v>0.96544799999999997</v>
      </c>
      <c r="U138" s="27">
        <f t="shared" si="27"/>
        <v>0.40227000000000002</v>
      </c>
      <c r="V138" s="27">
        <f t="shared" si="31"/>
        <v>5.1490559999999999</v>
      </c>
      <c r="AE138" s="6"/>
      <c r="AG138" s="6"/>
    </row>
    <row r="139" spans="1:33" s="5" customFormat="1" x14ac:dyDescent="0.25">
      <c r="A139" s="5" t="s">
        <v>897</v>
      </c>
      <c r="B139" s="5" t="s">
        <v>7</v>
      </c>
      <c r="C139" s="31"/>
      <c r="D139" s="31">
        <v>4600</v>
      </c>
      <c r="E139" s="31">
        <v>4600</v>
      </c>
      <c r="F139" s="31">
        <v>22560.39</v>
      </c>
      <c r="G139" s="9">
        <v>5.5</v>
      </c>
      <c r="H139" s="9">
        <v>4.5869999999999997</v>
      </c>
      <c r="I139" s="9">
        <f t="shared" si="24"/>
        <v>4.0000000000000009</v>
      </c>
      <c r="J139" s="5" t="s">
        <v>13</v>
      </c>
      <c r="K139" s="5" t="s">
        <v>11</v>
      </c>
      <c r="L139" s="5">
        <v>84105</v>
      </c>
      <c r="M139" s="6">
        <v>42488</v>
      </c>
      <c r="N139" s="27">
        <f t="shared" si="25"/>
        <v>9.2000000000000012E-2</v>
      </c>
      <c r="O139" s="27">
        <v>0</v>
      </c>
      <c r="P139" s="27">
        <f>N139*8</f>
        <v>0.7360000000000001</v>
      </c>
      <c r="Q139" s="27">
        <f t="shared" si="26"/>
        <v>1.1040000000000001</v>
      </c>
      <c r="R139" s="27">
        <f t="shared" si="28"/>
        <v>1.1040000000000001</v>
      </c>
      <c r="S139" s="27">
        <f t="shared" si="29"/>
        <v>1.1040000000000001</v>
      </c>
      <c r="T139" s="27">
        <f t="shared" si="30"/>
        <v>1.1040000000000001</v>
      </c>
      <c r="U139" s="27">
        <f t="shared" si="27"/>
        <v>0.46000000000000008</v>
      </c>
      <c r="V139" s="27">
        <f t="shared" si="31"/>
        <v>5.6120000000000001</v>
      </c>
      <c r="AE139" s="6"/>
      <c r="AG139" s="6"/>
    </row>
    <row r="140" spans="1:33" s="5" customFormat="1" x14ac:dyDescent="0.25">
      <c r="A140" s="5" t="s">
        <v>898</v>
      </c>
      <c r="B140" s="5" t="s">
        <v>7</v>
      </c>
      <c r="C140" s="31"/>
      <c r="D140" s="31">
        <v>4600</v>
      </c>
      <c r="E140" s="31">
        <v>4600</v>
      </c>
      <c r="F140" s="31">
        <v>18534</v>
      </c>
      <c r="G140" s="9">
        <v>5.0999999999999996</v>
      </c>
      <c r="H140" s="9">
        <v>4.5</v>
      </c>
      <c r="I140" s="9">
        <f t="shared" si="24"/>
        <v>4.0000000000000009</v>
      </c>
      <c r="J140" s="5" t="s">
        <v>13</v>
      </c>
      <c r="K140" s="5" t="s">
        <v>11</v>
      </c>
      <c r="L140" s="5">
        <v>84119</v>
      </c>
      <c r="M140" s="6">
        <v>42376</v>
      </c>
      <c r="N140" s="27">
        <f t="shared" si="25"/>
        <v>9.2000000000000012E-2</v>
      </c>
      <c r="O140" s="27">
        <v>0</v>
      </c>
      <c r="P140" s="27">
        <f>N140*11</f>
        <v>1.0120000000000002</v>
      </c>
      <c r="Q140" s="27">
        <f t="shared" si="26"/>
        <v>1.1040000000000001</v>
      </c>
      <c r="R140" s="27">
        <f t="shared" si="28"/>
        <v>1.1040000000000001</v>
      </c>
      <c r="S140" s="27">
        <f t="shared" si="29"/>
        <v>1.1040000000000001</v>
      </c>
      <c r="T140" s="27">
        <f t="shared" si="30"/>
        <v>1.1040000000000001</v>
      </c>
      <c r="U140" s="27">
        <f t="shared" si="27"/>
        <v>0.46000000000000008</v>
      </c>
      <c r="V140" s="27">
        <f t="shared" si="31"/>
        <v>5.8880000000000008</v>
      </c>
      <c r="AE140" s="6"/>
      <c r="AG140" s="6"/>
    </row>
    <row r="141" spans="1:33" s="5" customFormat="1" x14ac:dyDescent="0.25">
      <c r="A141" s="5" t="s">
        <v>899</v>
      </c>
      <c r="B141" s="5" t="s">
        <v>7</v>
      </c>
      <c r="C141" s="31"/>
      <c r="D141" s="31">
        <v>4600</v>
      </c>
      <c r="E141" s="31">
        <v>4600</v>
      </c>
      <c r="F141" s="31">
        <v>20584</v>
      </c>
      <c r="G141" s="9">
        <v>4.96</v>
      </c>
      <c r="H141" s="9">
        <v>4.0199999999999996</v>
      </c>
      <c r="I141" s="9">
        <f t="shared" si="24"/>
        <v>4.0000000000000009</v>
      </c>
      <c r="J141" s="5" t="s">
        <v>107</v>
      </c>
      <c r="K141" s="5" t="s">
        <v>108</v>
      </c>
      <c r="L141" s="5">
        <v>84532</v>
      </c>
      <c r="M141" s="6">
        <v>42265</v>
      </c>
      <c r="N141" s="27">
        <f t="shared" si="25"/>
        <v>9.2000000000000012E-2</v>
      </c>
      <c r="O141" s="27">
        <f>N141*3</f>
        <v>0.27600000000000002</v>
      </c>
      <c r="P141" s="27">
        <f>N141*12</f>
        <v>1.1040000000000001</v>
      </c>
      <c r="Q141" s="27">
        <f t="shared" si="26"/>
        <v>1.1040000000000001</v>
      </c>
      <c r="R141" s="27">
        <f t="shared" si="28"/>
        <v>1.1040000000000001</v>
      </c>
      <c r="S141" s="27">
        <f t="shared" si="29"/>
        <v>1.1040000000000001</v>
      </c>
      <c r="T141" s="27">
        <f t="shared" si="30"/>
        <v>1.1040000000000001</v>
      </c>
      <c r="U141" s="27">
        <f t="shared" si="27"/>
        <v>0.46000000000000008</v>
      </c>
      <c r="V141" s="27">
        <f t="shared" si="31"/>
        <v>6.2560000000000002</v>
      </c>
      <c r="AE141" s="6"/>
      <c r="AG141" s="6"/>
    </row>
    <row r="142" spans="1:33" s="5" customFormat="1" x14ac:dyDescent="0.25">
      <c r="A142" s="5" t="s">
        <v>941</v>
      </c>
      <c r="B142" s="5" t="s">
        <v>9</v>
      </c>
      <c r="C142" s="31"/>
      <c r="D142" s="31">
        <v>22500</v>
      </c>
      <c r="E142" s="31">
        <v>22500</v>
      </c>
      <c r="F142" s="31">
        <v>192750</v>
      </c>
      <c r="G142" s="9">
        <v>64.091999999999999</v>
      </c>
      <c r="H142" s="9">
        <v>54.445</v>
      </c>
      <c r="I142" s="9">
        <f t="shared" ref="I142:I205" si="32">(D142/0.9)/1000</f>
        <v>25</v>
      </c>
      <c r="J142" s="5" t="s">
        <v>13</v>
      </c>
      <c r="K142" s="5" t="s">
        <v>11</v>
      </c>
      <c r="L142" s="5">
        <v>84119</v>
      </c>
      <c r="M142" s="6">
        <v>42859</v>
      </c>
      <c r="N142" s="27">
        <f t="shared" si="25"/>
        <v>0.57499999999999996</v>
      </c>
      <c r="O142" s="27">
        <v>0</v>
      </c>
      <c r="P142" s="27">
        <v>0</v>
      </c>
      <c r="Q142" s="27">
        <f>N142*7</f>
        <v>4.0249999999999995</v>
      </c>
      <c r="R142" s="27">
        <f t="shared" si="28"/>
        <v>6.8999999999999995</v>
      </c>
      <c r="S142" s="27">
        <f t="shared" si="29"/>
        <v>6.8999999999999995</v>
      </c>
      <c r="T142" s="27">
        <f t="shared" si="30"/>
        <v>6.8999999999999995</v>
      </c>
      <c r="U142" s="27">
        <f t="shared" si="27"/>
        <v>2.875</v>
      </c>
      <c r="V142" s="27">
        <f t="shared" si="31"/>
        <v>27.599999999999998</v>
      </c>
    </row>
    <row r="143" spans="1:33" s="5" customFormat="1" x14ac:dyDescent="0.25">
      <c r="A143" s="5" t="s">
        <v>620</v>
      </c>
      <c r="B143" s="5" t="s">
        <v>9</v>
      </c>
      <c r="C143" s="31"/>
      <c r="D143" s="31">
        <v>22500</v>
      </c>
      <c r="E143" s="31">
        <v>22500</v>
      </c>
      <c r="F143" s="31">
        <v>73104.12</v>
      </c>
      <c r="G143" s="9">
        <v>30.084</v>
      </c>
      <c r="H143" s="9">
        <v>27.596</v>
      </c>
      <c r="I143" s="9">
        <f t="shared" si="32"/>
        <v>25</v>
      </c>
      <c r="J143" s="5" t="s">
        <v>13</v>
      </c>
      <c r="K143" s="5" t="s">
        <v>11</v>
      </c>
      <c r="L143" s="5">
        <v>84101</v>
      </c>
      <c r="M143" s="6">
        <v>42389</v>
      </c>
      <c r="N143" s="27">
        <f t="shared" si="25"/>
        <v>0.57499999999999996</v>
      </c>
      <c r="O143" s="27">
        <v>0</v>
      </c>
      <c r="P143" s="27">
        <f>N143*11</f>
        <v>6.3249999999999993</v>
      </c>
      <c r="Q143" s="27">
        <f t="shared" ref="Q143:Q174" si="33">N143*12</f>
        <v>6.8999999999999995</v>
      </c>
      <c r="R143" s="27">
        <f t="shared" si="28"/>
        <v>6.8999999999999995</v>
      </c>
      <c r="S143" s="27">
        <f t="shared" si="29"/>
        <v>6.8999999999999995</v>
      </c>
      <c r="T143" s="27">
        <f t="shared" si="30"/>
        <v>6.8999999999999995</v>
      </c>
      <c r="U143" s="27">
        <f t="shared" si="27"/>
        <v>2.875</v>
      </c>
      <c r="V143" s="27">
        <f t="shared" si="31"/>
        <v>36.799999999999997</v>
      </c>
      <c r="AE143" s="6"/>
      <c r="AG143" s="6"/>
    </row>
    <row r="144" spans="1:33" s="5" customFormat="1" x14ac:dyDescent="0.25">
      <c r="A144" s="5" t="s">
        <v>618</v>
      </c>
      <c r="B144" s="5" t="s">
        <v>9</v>
      </c>
      <c r="C144" s="31"/>
      <c r="D144" s="31">
        <v>17738.099999999999</v>
      </c>
      <c r="E144" s="31">
        <v>17738.099999999999</v>
      </c>
      <c r="F144" s="31">
        <v>87769</v>
      </c>
      <c r="G144" s="9">
        <v>23.56</v>
      </c>
      <c r="H144" s="9">
        <v>19.709</v>
      </c>
      <c r="I144" s="9">
        <f t="shared" si="32"/>
        <v>19.708999999999996</v>
      </c>
      <c r="J144" s="5" t="s">
        <v>35</v>
      </c>
      <c r="K144" s="5" t="s">
        <v>11</v>
      </c>
      <c r="L144" s="5">
        <v>84070</v>
      </c>
      <c r="M144" s="6">
        <v>42235</v>
      </c>
      <c r="N144" s="27">
        <f t="shared" si="25"/>
        <v>0.4533069999999999</v>
      </c>
      <c r="O144" s="27">
        <f>N144*4</f>
        <v>1.8132279999999996</v>
      </c>
      <c r="P144" s="27">
        <f>N144*12</f>
        <v>5.4396839999999989</v>
      </c>
      <c r="Q144" s="27">
        <f t="shared" si="33"/>
        <v>5.4396839999999989</v>
      </c>
      <c r="R144" s="27">
        <f t="shared" si="28"/>
        <v>5.4396839999999989</v>
      </c>
      <c r="S144" s="27">
        <f t="shared" si="29"/>
        <v>5.4396839999999989</v>
      </c>
      <c r="T144" s="27">
        <f t="shared" si="30"/>
        <v>5.4396839999999989</v>
      </c>
      <c r="U144" s="27">
        <f t="shared" si="27"/>
        <v>2.2665349999999993</v>
      </c>
      <c r="V144" s="27">
        <f t="shared" si="31"/>
        <v>31.278182999999999</v>
      </c>
      <c r="AE144" s="6"/>
      <c r="AG144" s="6"/>
    </row>
    <row r="145" spans="1:33" s="5" customFormat="1" x14ac:dyDescent="0.25">
      <c r="A145" s="5" t="s">
        <v>624</v>
      </c>
      <c r="B145" s="5" t="s">
        <v>9</v>
      </c>
      <c r="C145" s="31"/>
      <c r="D145" s="31">
        <v>4320.8999999999996</v>
      </c>
      <c r="E145" s="31">
        <v>4320.8999999999996</v>
      </c>
      <c r="F145" s="31">
        <v>22801.99</v>
      </c>
      <c r="G145" s="9">
        <v>6.6</v>
      </c>
      <c r="H145" s="9">
        <v>4.8010000000000002</v>
      </c>
      <c r="I145" s="9">
        <f t="shared" si="32"/>
        <v>4.8009999999999993</v>
      </c>
      <c r="J145" s="5" t="s">
        <v>13</v>
      </c>
      <c r="K145" s="5" t="s">
        <v>11</v>
      </c>
      <c r="L145" s="5">
        <v>84106</v>
      </c>
      <c r="M145" s="6">
        <v>42184</v>
      </c>
      <c r="N145" s="27">
        <f t="shared" si="25"/>
        <v>0.11042299999999998</v>
      </c>
      <c r="O145" s="27">
        <f>N145*6</f>
        <v>0.66253799999999985</v>
      </c>
      <c r="P145" s="27">
        <f>N145*12</f>
        <v>1.3250759999999997</v>
      </c>
      <c r="Q145" s="27">
        <f t="shared" si="33"/>
        <v>1.3250759999999997</v>
      </c>
      <c r="R145" s="27">
        <f t="shared" si="28"/>
        <v>1.3250759999999997</v>
      </c>
      <c r="S145" s="27">
        <f t="shared" si="29"/>
        <v>1.3250759999999997</v>
      </c>
      <c r="T145" s="27">
        <f t="shared" si="30"/>
        <v>1.3250759999999997</v>
      </c>
      <c r="U145" s="27">
        <f t="shared" si="27"/>
        <v>0.55211499999999991</v>
      </c>
      <c r="V145" s="27">
        <f t="shared" si="31"/>
        <v>7.8400329999999974</v>
      </c>
    </row>
    <row r="146" spans="1:33" s="5" customFormat="1" x14ac:dyDescent="0.25">
      <c r="A146" s="5" t="s">
        <v>625</v>
      </c>
      <c r="B146" s="5" t="s">
        <v>9</v>
      </c>
      <c r="C146" s="31"/>
      <c r="D146" s="31">
        <v>17505</v>
      </c>
      <c r="E146" s="31">
        <v>17505</v>
      </c>
      <c r="F146" s="31">
        <v>87769</v>
      </c>
      <c r="G146" s="9">
        <v>23.25</v>
      </c>
      <c r="H146" s="9">
        <v>19.45</v>
      </c>
      <c r="I146" s="9">
        <f t="shared" si="32"/>
        <v>19.45</v>
      </c>
      <c r="J146" s="5" t="s">
        <v>35</v>
      </c>
      <c r="K146" s="5" t="s">
        <v>11</v>
      </c>
      <c r="L146" s="5">
        <v>84070</v>
      </c>
      <c r="M146" s="6">
        <v>42235</v>
      </c>
      <c r="N146" s="27">
        <f t="shared" si="25"/>
        <v>0.44734999999999997</v>
      </c>
      <c r="O146" s="27">
        <f>N146*4</f>
        <v>1.7893999999999999</v>
      </c>
      <c r="P146" s="27">
        <f>N146*12</f>
        <v>5.3681999999999999</v>
      </c>
      <c r="Q146" s="27">
        <f t="shared" si="33"/>
        <v>5.3681999999999999</v>
      </c>
      <c r="R146" s="27">
        <f t="shared" si="28"/>
        <v>5.3681999999999999</v>
      </c>
      <c r="S146" s="27">
        <f t="shared" si="29"/>
        <v>5.3681999999999999</v>
      </c>
      <c r="T146" s="27">
        <f t="shared" si="30"/>
        <v>5.3681999999999999</v>
      </c>
      <c r="U146" s="27">
        <f t="shared" si="27"/>
        <v>2.2367499999999998</v>
      </c>
      <c r="V146" s="27">
        <f t="shared" si="31"/>
        <v>30.867150000000002</v>
      </c>
      <c r="AE146" s="6"/>
      <c r="AG146" s="6"/>
    </row>
    <row r="147" spans="1:33" s="5" customFormat="1" x14ac:dyDescent="0.25">
      <c r="A147" s="5" t="s">
        <v>627</v>
      </c>
      <c r="B147" s="5" t="s">
        <v>9</v>
      </c>
      <c r="C147" s="31"/>
      <c r="D147" s="31">
        <v>19819.8</v>
      </c>
      <c r="E147" s="31">
        <v>19819.8</v>
      </c>
      <c r="F147" s="31">
        <v>105666</v>
      </c>
      <c r="G147" s="9">
        <v>27.754999999999999</v>
      </c>
      <c r="H147" s="9">
        <v>22.021999999999998</v>
      </c>
      <c r="I147" s="9">
        <f t="shared" si="32"/>
        <v>22.021999999999998</v>
      </c>
      <c r="J147" s="5" t="s">
        <v>362</v>
      </c>
      <c r="K147" s="5" t="s">
        <v>363</v>
      </c>
      <c r="L147" s="5">
        <v>84337</v>
      </c>
      <c r="M147" s="6">
        <v>42234</v>
      </c>
      <c r="N147" s="27">
        <f t="shared" si="25"/>
        <v>0.5065059999999999</v>
      </c>
      <c r="O147" s="27">
        <f>N147*4</f>
        <v>2.0260239999999996</v>
      </c>
      <c r="P147" s="27">
        <f>N147*12</f>
        <v>6.0780719999999988</v>
      </c>
      <c r="Q147" s="27">
        <f t="shared" si="33"/>
        <v>6.0780719999999988</v>
      </c>
      <c r="R147" s="27">
        <f t="shared" si="28"/>
        <v>6.0780719999999988</v>
      </c>
      <c r="S147" s="27">
        <f t="shared" si="29"/>
        <v>6.0780719999999988</v>
      </c>
      <c r="T147" s="27">
        <f t="shared" si="30"/>
        <v>6.0780719999999988</v>
      </c>
      <c r="U147" s="27">
        <f t="shared" si="27"/>
        <v>2.5325299999999995</v>
      </c>
      <c r="V147" s="27">
        <f t="shared" si="31"/>
        <v>34.948913999999995</v>
      </c>
      <c r="AE147" s="6"/>
      <c r="AG147" s="6"/>
    </row>
    <row r="148" spans="1:33" s="5" customFormat="1" x14ac:dyDescent="0.25">
      <c r="A148" s="5" t="s">
        <v>447</v>
      </c>
      <c r="B148" s="5" t="s">
        <v>9</v>
      </c>
      <c r="C148" s="31"/>
      <c r="D148" s="31">
        <v>22500</v>
      </c>
      <c r="E148" s="31">
        <v>22500</v>
      </c>
      <c r="F148" s="31">
        <v>28900</v>
      </c>
      <c r="G148" s="9">
        <v>42</v>
      </c>
      <c r="H148" s="9">
        <v>36.514000000000003</v>
      </c>
      <c r="I148" s="9">
        <f t="shared" si="32"/>
        <v>25</v>
      </c>
      <c r="J148" s="5" t="s">
        <v>315</v>
      </c>
      <c r="K148" s="5" t="s">
        <v>316</v>
      </c>
      <c r="L148" s="5">
        <v>84751</v>
      </c>
      <c r="M148" s="6">
        <v>42146</v>
      </c>
      <c r="N148" s="27">
        <f t="shared" si="25"/>
        <v>0.57499999999999996</v>
      </c>
      <c r="O148" s="27">
        <f>N148*7</f>
        <v>4.0249999999999995</v>
      </c>
      <c r="P148" s="27">
        <f>N148*12</f>
        <v>6.8999999999999995</v>
      </c>
      <c r="Q148" s="27">
        <f t="shared" si="33"/>
        <v>6.8999999999999995</v>
      </c>
      <c r="R148" s="27">
        <f t="shared" si="28"/>
        <v>6.8999999999999995</v>
      </c>
      <c r="S148" s="27">
        <f t="shared" si="29"/>
        <v>6.8999999999999995</v>
      </c>
      <c r="T148" s="27">
        <f t="shared" si="30"/>
        <v>6.8999999999999995</v>
      </c>
      <c r="U148" s="27">
        <f t="shared" si="27"/>
        <v>2.875</v>
      </c>
      <c r="V148" s="27">
        <f t="shared" si="31"/>
        <v>41.4</v>
      </c>
      <c r="AE148" s="6"/>
      <c r="AG148" s="6"/>
    </row>
    <row r="149" spans="1:33" s="5" customFormat="1" x14ac:dyDescent="0.25">
      <c r="A149" s="5" t="s">
        <v>942</v>
      </c>
      <c r="B149" s="5" t="s">
        <v>9</v>
      </c>
      <c r="C149" s="31"/>
      <c r="D149" s="31">
        <v>22500</v>
      </c>
      <c r="E149" s="31">
        <v>22500</v>
      </c>
      <c r="F149" s="31">
        <v>147500</v>
      </c>
      <c r="G149" s="9">
        <v>71.25</v>
      </c>
      <c r="H149" s="9">
        <v>54.776000000000003</v>
      </c>
      <c r="I149" s="9">
        <f t="shared" si="32"/>
        <v>25</v>
      </c>
      <c r="J149" s="5" t="s">
        <v>50</v>
      </c>
      <c r="K149" s="5" t="s">
        <v>51</v>
      </c>
      <c r="L149" s="5">
        <v>84408</v>
      </c>
      <c r="M149" s="6">
        <v>42583</v>
      </c>
      <c r="N149" s="27">
        <f t="shared" si="25"/>
        <v>0.57499999999999996</v>
      </c>
      <c r="O149" s="27">
        <v>0</v>
      </c>
      <c r="P149" s="27">
        <f>N149*4</f>
        <v>2.2999999999999998</v>
      </c>
      <c r="Q149" s="27">
        <f t="shared" si="33"/>
        <v>6.8999999999999995</v>
      </c>
      <c r="R149" s="27">
        <f t="shared" si="28"/>
        <v>6.8999999999999995</v>
      </c>
      <c r="S149" s="27">
        <f t="shared" si="29"/>
        <v>6.8999999999999995</v>
      </c>
      <c r="T149" s="27">
        <f t="shared" si="30"/>
        <v>6.8999999999999995</v>
      </c>
      <c r="U149" s="27">
        <f t="shared" si="27"/>
        <v>2.875</v>
      </c>
      <c r="V149" s="27">
        <f t="shared" si="31"/>
        <v>32.774999999999991</v>
      </c>
      <c r="AE149" s="6"/>
      <c r="AG149" s="6"/>
    </row>
    <row r="150" spans="1:33" s="5" customFormat="1" x14ac:dyDescent="0.25">
      <c r="A150" s="5" t="s">
        <v>640</v>
      </c>
      <c r="B150" s="5" t="s">
        <v>9</v>
      </c>
      <c r="C150" s="31"/>
      <c r="D150" s="31">
        <v>16086.6</v>
      </c>
      <c r="E150" s="31">
        <v>16086.6</v>
      </c>
      <c r="F150" s="31">
        <v>75100</v>
      </c>
      <c r="G150" s="9">
        <v>20.52</v>
      </c>
      <c r="H150" s="9">
        <v>17.873999999999999</v>
      </c>
      <c r="I150" s="9">
        <f t="shared" si="32"/>
        <v>17.873999999999999</v>
      </c>
      <c r="J150" s="5" t="s">
        <v>118</v>
      </c>
      <c r="K150" s="5" t="s">
        <v>66</v>
      </c>
      <c r="L150" s="5">
        <v>84054</v>
      </c>
      <c r="M150" s="6">
        <v>42257</v>
      </c>
      <c r="N150" s="27">
        <f t="shared" si="25"/>
        <v>0.41110199999999997</v>
      </c>
      <c r="O150" s="27">
        <f>N150*3</f>
        <v>1.2333059999999998</v>
      </c>
      <c r="P150" s="27">
        <f>N150*12</f>
        <v>4.9332239999999992</v>
      </c>
      <c r="Q150" s="27">
        <f t="shared" si="33"/>
        <v>4.9332239999999992</v>
      </c>
      <c r="R150" s="27">
        <f t="shared" si="28"/>
        <v>4.9332239999999992</v>
      </c>
      <c r="S150" s="27">
        <f t="shared" si="29"/>
        <v>4.9332239999999992</v>
      </c>
      <c r="T150" s="27">
        <f t="shared" si="30"/>
        <v>4.9332239999999992</v>
      </c>
      <c r="U150" s="27">
        <f t="shared" si="27"/>
        <v>2.0555099999999999</v>
      </c>
      <c r="V150" s="27">
        <f t="shared" si="31"/>
        <v>27.954935999999996</v>
      </c>
      <c r="AE150" s="6"/>
      <c r="AG150" s="6"/>
    </row>
    <row r="151" spans="1:33" s="5" customFormat="1" x14ac:dyDescent="0.25">
      <c r="A151" s="5" t="s">
        <v>647</v>
      </c>
      <c r="B151" s="5" t="s">
        <v>9</v>
      </c>
      <c r="C151" s="31"/>
      <c r="D151" s="31">
        <v>22500</v>
      </c>
      <c r="E151" s="31">
        <v>22500</v>
      </c>
      <c r="F151" s="31">
        <v>192500</v>
      </c>
      <c r="G151" s="9">
        <v>33.344999999999999</v>
      </c>
      <c r="H151" s="9">
        <v>28.206</v>
      </c>
      <c r="I151" s="9">
        <f t="shared" si="32"/>
        <v>25</v>
      </c>
      <c r="J151" s="5" t="s">
        <v>13</v>
      </c>
      <c r="K151" s="5" t="s">
        <v>11</v>
      </c>
      <c r="L151" s="5">
        <v>84123</v>
      </c>
      <c r="M151" s="6">
        <v>42492</v>
      </c>
      <c r="N151" s="27">
        <f t="shared" si="25"/>
        <v>0.57499999999999996</v>
      </c>
      <c r="O151" s="27">
        <v>0</v>
      </c>
      <c r="P151" s="27">
        <f>N151*7</f>
        <v>4.0249999999999995</v>
      </c>
      <c r="Q151" s="27">
        <f t="shared" si="33"/>
        <v>6.8999999999999995</v>
      </c>
      <c r="R151" s="27">
        <f t="shared" si="28"/>
        <v>6.8999999999999995</v>
      </c>
      <c r="S151" s="27">
        <f t="shared" si="29"/>
        <v>6.8999999999999995</v>
      </c>
      <c r="T151" s="27">
        <f t="shared" si="30"/>
        <v>6.8999999999999995</v>
      </c>
      <c r="U151" s="27">
        <f t="shared" si="27"/>
        <v>2.875</v>
      </c>
      <c r="V151" s="27">
        <f t="shared" si="31"/>
        <v>34.5</v>
      </c>
      <c r="AE151" s="6"/>
      <c r="AG151" s="6"/>
    </row>
    <row r="152" spans="1:33" s="5" customFormat="1" x14ac:dyDescent="0.25">
      <c r="A152" s="5" t="s">
        <v>650</v>
      </c>
      <c r="B152" s="5" t="s">
        <v>9</v>
      </c>
      <c r="C152" s="31"/>
      <c r="D152" s="31">
        <v>22500</v>
      </c>
      <c r="E152" s="31">
        <v>22500</v>
      </c>
      <c r="F152" s="31">
        <v>166980</v>
      </c>
      <c r="G152" s="9">
        <v>36.299999999999997</v>
      </c>
      <c r="H152" s="9">
        <v>30.361000000000001</v>
      </c>
      <c r="I152" s="9">
        <f t="shared" si="32"/>
        <v>25</v>
      </c>
      <c r="J152" s="5" t="s">
        <v>13</v>
      </c>
      <c r="K152" s="5" t="s">
        <v>11</v>
      </c>
      <c r="L152" s="5">
        <v>84123</v>
      </c>
      <c r="M152" s="6">
        <v>42319</v>
      </c>
      <c r="N152" s="27">
        <f t="shared" si="25"/>
        <v>0.57499999999999996</v>
      </c>
      <c r="O152" s="27">
        <f>N152*1</f>
        <v>0.57499999999999996</v>
      </c>
      <c r="P152" s="27">
        <f>N152*12</f>
        <v>6.8999999999999995</v>
      </c>
      <c r="Q152" s="27">
        <f t="shared" si="33"/>
        <v>6.8999999999999995</v>
      </c>
      <c r="R152" s="27">
        <f t="shared" si="28"/>
        <v>6.8999999999999995</v>
      </c>
      <c r="S152" s="27">
        <f t="shared" si="29"/>
        <v>6.8999999999999995</v>
      </c>
      <c r="T152" s="27">
        <f t="shared" si="30"/>
        <v>6.8999999999999995</v>
      </c>
      <c r="U152" s="27">
        <f t="shared" si="27"/>
        <v>2.875</v>
      </c>
      <c r="V152" s="27">
        <f t="shared" si="31"/>
        <v>37.949999999999996</v>
      </c>
      <c r="AE152" s="6"/>
      <c r="AG152" s="6"/>
    </row>
    <row r="153" spans="1:33" s="5" customFormat="1" x14ac:dyDescent="0.25">
      <c r="A153" s="5" t="s">
        <v>651</v>
      </c>
      <c r="B153" s="5" t="s">
        <v>9</v>
      </c>
      <c r="C153" s="31"/>
      <c r="D153" s="31">
        <v>22500</v>
      </c>
      <c r="E153" s="31">
        <v>22500</v>
      </c>
      <c r="F153" s="31">
        <v>166980</v>
      </c>
      <c r="G153" s="9">
        <v>36.299999999999997</v>
      </c>
      <c r="H153" s="9">
        <v>30.361000000000001</v>
      </c>
      <c r="I153" s="9">
        <f t="shared" si="32"/>
        <v>25</v>
      </c>
      <c r="J153" s="5" t="s">
        <v>13</v>
      </c>
      <c r="K153" s="5" t="s">
        <v>11</v>
      </c>
      <c r="L153" s="5">
        <v>84123</v>
      </c>
      <c r="M153" s="6">
        <v>42319</v>
      </c>
      <c r="N153" s="27">
        <f t="shared" si="25"/>
        <v>0.57499999999999996</v>
      </c>
      <c r="O153" s="27">
        <f>N153*1</f>
        <v>0.57499999999999996</v>
      </c>
      <c r="P153" s="27">
        <f>N153*12</f>
        <v>6.8999999999999995</v>
      </c>
      <c r="Q153" s="27">
        <f t="shared" si="33"/>
        <v>6.8999999999999995</v>
      </c>
      <c r="R153" s="27">
        <f t="shared" si="28"/>
        <v>6.8999999999999995</v>
      </c>
      <c r="S153" s="27">
        <f t="shared" si="29"/>
        <v>6.8999999999999995</v>
      </c>
      <c r="T153" s="27">
        <f t="shared" si="30"/>
        <v>6.8999999999999995</v>
      </c>
      <c r="U153" s="27">
        <f t="shared" si="27"/>
        <v>2.875</v>
      </c>
      <c r="V153" s="27">
        <f t="shared" si="31"/>
        <v>37.949999999999996</v>
      </c>
    </row>
    <row r="154" spans="1:33" s="5" customFormat="1" x14ac:dyDescent="0.25">
      <c r="A154" s="5" t="s">
        <v>654</v>
      </c>
      <c r="B154" s="5" t="s">
        <v>9</v>
      </c>
      <c r="C154" s="31"/>
      <c r="D154" s="31">
        <v>22500</v>
      </c>
      <c r="E154" s="31">
        <v>22500</v>
      </c>
      <c r="F154" s="31">
        <v>166980</v>
      </c>
      <c r="G154" s="9">
        <v>36.299999999999997</v>
      </c>
      <c r="H154" s="9">
        <v>30.356999999999999</v>
      </c>
      <c r="I154" s="9">
        <f t="shared" si="32"/>
        <v>25</v>
      </c>
      <c r="J154" s="5" t="s">
        <v>13</v>
      </c>
      <c r="K154" s="5" t="s">
        <v>11</v>
      </c>
      <c r="L154" s="5">
        <v>84104</v>
      </c>
      <c r="M154" s="6">
        <v>42192</v>
      </c>
      <c r="N154" s="27">
        <f t="shared" si="25"/>
        <v>0.57499999999999996</v>
      </c>
      <c r="O154" s="27">
        <f>N154*5</f>
        <v>2.875</v>
      </c>
      <c r="P154" s="27">
        <f>N154*12</f>
        <v>6.8999999999999995</v>
      </c>
      <c r="Q154" s="27">
        <f t="shared" si="33"/>
        <v>6.8999999999999995</v>
      </c>
      <c r="R154" s="27">
        <f t="shared" si="28"/>
        <v>6.8999999999999995</v>
      </c>
      <c r="S154" s="27">
        <f t="shared" si="29"/>
        <v>6.8999999999999995</v>
      </c>
      <c r="T154" s="27">
        <f t="shared" si="30"/>
        <v>6.8999999999999995</v>
      </c>
      <c r="U154" s="27">
        <f t="shared" si="27"/>
        <v>2.875</v>
      </c>
      <c r="V154" s="27">
        <f t="shared" si="31"/>
        <v>40.249999999999993</v>
      </c>
    </row>
    <row r="155" spans="1:33" s="5" customFormat="1" x14ac:dyDescent="0.25">
      <c r="A155" s="5" t="s">
        <v>656</v>
      </c>
      <c r="B155" s="5" t="s">
        <v>9</v>
      </c>
      <c r="C155" s="31"/>
      <c r="D155" s="31">
        <v>22500</v>
      </c>
      <c r="E155" s="31">
        <v>22500</v>
      </c>
      <c r="F155" s="31">
        <v>166980</v>
      </c>
      <c r="G155" s="9">
        <v>36.299999999999997</v>
      </c>
      <c r="H155" s="9">
        <v>29.811</v>
      </c>
      <c r="I155" s="9">
        <f t="shared" si="32"/>
        <v>25</v>
      </c>
      <c r="J155" s="5" t="s">
        <v>13</v>
      </c>
      <c r="K155" s="5" t="s">
        <v>11</v>
      </c>
      <c r="L155" s="5">
        <v>84104</v>
      </c>
      <c r="M155" s="6">
        <v>42257</v>
      </c>
      <c r="N155" s="27">
        <f t="shared" si="25"/>
        <v>0.57499999999999996</v>
      </c>
      <c r="O155" s="27">
        <f>N155*3</f>
        <v>1.7249999999999999</v>
      </c>
      <c r="P155" s="27">
        <f>N155*12</f>
        <v>6.8999999999999995</v>
      </c>
      <c r="Q155" s="27">
        <f t="shared" si="33"/>
        <v>6.8999999999999995</v>
      </c>
      <c r="R155" s="27">
        <f t="shared" si="28"/>
        <v>6.8999999999999995</v>
      </c>
      <c r="S155" s="27">
        <f t="shared" si="29"/>
        <v>6.8999999999999995</v>
      </c>
      <c r="T155" s="27">
        <f t="shared" si="30"/>
        <v>6.8999999999999995</v>
      </c>
      <c r="U155" s="27">
        <f t="shared" si="27"/>
        <v>2.875</v>
      </c>
      <c r="V155" s="27">
        <f t="shared" si="31"/>
        <v>39.099999999999994</v>
      </c>
      <c r="AE155" s="6"/>
      <c r="AG155" s="6"/>
    </row>
    <row r="156" spans="1:33" s="5" customFormat="1" x14ac:dyDescent="0.25">
      <c r="A156" s="5" t="s">
        <v>657</v>
      </c>
      <c r="B156" s="5" t="s">
        <v>9</v>
      </c>
      <c r="C156" s="31"/>
      <c r="D156" s="31">
        <v>22500</v>
      </c>
      <c r="E156" s="31">
        <v>22500</v>
      </c>
      <c r="F156" s="31">
        <v>166980</v>
      </c>
      <c r="G156" s="9">
        <v>36.96</v>
      </c>
      <c r="H156" s="9">
        <v>30.532</v>
      </c>
      <c r="I156" s="9">
        <f t="shared" si="32"/>
        <v>25</v>
      </c>
      <c r="J156" s="5" t="s">
        <v>13</v>
      </c>
      <c r="K156" s="5" t="s">
        <v>11</v>
      </c>
      <c r="L156" s="5">
        <v>84123</v>
      </c>
      <c r="M156" s="6">
        <v>42394</v>
      </c>
      <c r="N156" s="27">
        <f t="shared" si="25"/>
        <v>0.57499999999999996</v>
      </c>
      <c r="O156" s="27">
        <v>0</v>
      </c>
      <c r="P156" s="27">
        <f>N156*11</f>
        <v>6.3249999999999993</v>
      </c>
      <c r="Q156" s="27">
        <f t="shared" si="33"/>
        <v>6.8999999999999995</v>
      </c>
      <c r="R156" s="27">
        <f t="shared" si="28"/>
        <v>6.8999999999999995</v>
      </c>
      <c r="S156" s="27">
        <f t="shared" si="29"/>
        <v>6.8999999999999995</v>
      </c>
      <c r="T156" s="27">
        <f t="shared" si="30"/>
        <v>6.8999999999999995</v>
      </c>
      <c r="U156" s="27">
        <f t="shared" si="27"/>
        <v>2.875</v>
      </c>
      <c r="V156" s="27">
        <f t="shared" si="31"/>
        <v>36.799999999999997</v>
      </c>
    </row>
    <row r="157" spans="1:33" s="5" customFormat="1" x14ac:dyDescent="0.25">
      <c r="A157" s="5" t="s">
        <v>664</v>
      </c>
      <c r="B157" s="5" t="s">
        <v>9</v>
      </c>
      <c r="C157" s="31"/>
      <c r="D157" s="31">
        <v>22500</v>
      </c>
      <c r="E157" s="31">
        <v>22500</v>
      </c>
      <c r="F157" s="31">
        <v>166980</v>
      </c>
      <c r="G157" s="9">
        <v>36.96</v>
      </c>
      <c r="H157" s="9">
        <v>30.379000000000001</v>
      </c>
      <c r="I157" s="9">
        <f t="shared" si="32"/>
        <v>25</v>
      </c>
      <c r="J157" s="5" t="s">
        <v>409</v>
      </c>
      <c r="K157" s="5" t="s">
        <v>11</v>
      </c>
      <c r="L157" s="5">
        <v>84123</v>
      </c>
      <c r="M157" s="6">
        <v>42394</v>
      </c>
      <c r="N157" s="27">
        <f t="shared" si="25"/>
        <v>0.57499999999999996</v>
      </c>
      <c r="O157" s="27">
        <v>0</v>
      </c>
      <c r="P157" s="27">
        <f>N157*11</f>
        <v>6.3249999999999993</v>
      </c>
      <c r="Q157" s="27">
        <f t="shared" si="33"/>
        <v>6.8999999999999995</v>
      </c>
      <c r="R157" s="27">
        <f t="shared" si="28"/>
        <v>6.8999999999999995</v>
      </c>
      <c r="S157" s="27">
        <f t="shared" si="29"/>
        <v>6.8999999999999995</v>
      </c>
      <c r="T157" s="27">
        <f t="shared" si="30"/>
        <v>6.8999999999999995</v>
      </c>
      <c r="U157" s="27">
        <f t="shared" si="27"/>
        <v>2.875</v>
      </c>
      <c r="V157" s="27">
        <f t="shared" si="31"/>
        <v>36.799999999999997</v>
      </c>
      <c r="AE157" s="6"/>
      <c r="AG157" s="6"/>
    </row>
    <row r="158" spans="1:33" s="5" customFormat="1" x14ac:dyDescent="0.25">
      <c r="A158" s="5" t="s">
        <v>666</v>
      </c>
      <c r="B158" s="5" t="s">
        <v>9</v>
      </c>
      <c r="C158" s="31"/>
      <c r="D158" s="31">
        <v>22500</v>
      </c>
      <c r="E158" s="31">
        <v>22500</v>
      </c>
      <c r="F158" s="31">
        <v>166980</v>
      </c>
      <c r="G158" s="9">
        <v>36.96</v>
      </c>
      <c r="H158" s="9">
        <v>30.379000000000001</v>
      </c>
      <c r="I158" s="9">
        <f t="shared" si="32"/>
        <v>25</v>
      </c>
      <c r="J158" s="5" t="s">
        <v>409</v>
      </c>
      <c r="K158" s="5" t="s">
        <v>11</v>
      </c>
      <c r="L158" s="5">
        <v>84123</v>
      </c>
      <c r="M158" s="6">
        <v>42394</v>
      </c>
      <c r="N158" s="27">
        <f t="shared" si="25"/>
        <v>0.57499999999999996</v>
      </c>
      <c r="O158" s="27">
        <v>0</v>
      </c>
      <c r="P158" s="27">
        <f>N158*11</f>
        <v>6.3249999999999993</v>
      </c>
      <c r="Q158" s="27">
        <f t="shared" si="33"/>
        <v>6.8999999999999995</v>
      </c>
      <c r="R158" s="27">
        <f t="shared" si="28"/>
        <v>6.8999999999999995</v>
      </c>
      <c r="S158" s="27">
        <f t="shared" si="29"/>
        <v>6.8999999999999995</v>
      </c>
      <c r="T158" s="27">
        <f t="shared" si="30"/>
        <v>6.8999999999999995</v>
      </c>
      <c r="U158" s="27">
        <f t="shared" si="27"/>
        <v>2.875</v>
      </c>
      <c r="V158" s="27">
        <f t="shared" si="31"/>
        <v>36.799999999999997</v>
      </c>
      <c r="AE158" s="6"/>
      <c r="AG158" s="6"/>
    </row>
    <row r="159" spans="1:33" s="5" customFormat="1" x14ac:dyDescent="0.25">
      <c r="A159" s="5" t="s">
        <v>674</v>
      </c>
      <c r="B159" s="5" t="s">
        <v>9</v>
      </c>
      <c r="C159" s="31"/>
      <c r="D159" s="31">
        <v>22500</v>
      </c>
      <c r="E159" s="31">
        <v>22500</v>
      </c>
      <c r="F159" s="31">
        <v>166980</v>
      </c>
      <c r="G159" s="9">
        <v>36.96</v>
      </c>
      <c r="H159" s="9">
        <v>30.483000000000001</v>
      </c>
      <c r="I159" s="9">
        <f t="shared" si="32"/>
        <v>25</v>
      </c>
      <c r="J159" s="5" t="s">
        <v>13</v>
      </c>
      <c r="K159" s="5" t="s">
        <v>11</v>
      </c>
      <c r="L159" s="5">
        <v>84104</v>
      </c>
      <c r="M159" s="6">
        <v>42272</v>
      </c>
      <c r="N159" s="27">
        <f t="shared" si="25"/>
        <v>0.57499999999999996</v>
      </c>
      <c r="O159" s="27">
        <f>N159*3</f>
        <v>1.7249999999999999</v>
      </c>
      <c r="P159" s="27">
        <f t="shared" ref="P159:P169" si="34">N159*12</f>
        <v>6.8999999999999995</v>
      </c>
      <c r="Q159" s="27">
        <f t="shared" si="33"/>
        <v>6.8999999999999995</v>
      </c>
      <c r="R159" s="27">
        <f t="shared" si="28"/>
        <v>6.8999999999999995</v>
      </c>
      <c r="S159" s="27">
        <f t="shared" si="29"/>
        <v>6.8999999999999995</v>
      </c>
      <c r="T159" s="27">
        <f t="shared" si="30"/>
        <v>6.8999999999999995</v>
      </c>
      <c r="U159" s="27">
        <f t="shared" si="27"/>
        <v>2.875</v>
      </c>
      <c r="V159" s="27">
        <f t="shared" si="31"/>
        <v>39.099999999999994</v>
      </c>
    </row>
    <row r="160" spans="1:33" s="5" customFormat="1" x14ac:dyDescent="0.25">
      <c r="A160" s="5" t="s">
        <v>675</v>
      </c>
      <c r="B160" s="5" t="s">
        <v>9</v>
      </c>
      <c r="C160" s="31"/>
      <c r="D160" s="31">
        <v>22500</v>
      </c>
      <c r="E160" s="31">
        <v>22500</v>
      </c>
      <c r="F160" s="31">
        <v>166980</v>
      </c>
      <c r="G160" s="9">
        <v>36.96</v>
      </c>
      <c r="H160" s="9">
        <v>30.483000000000001</v>
      </c>
      <c r="I160" s="9">
        <f t="shared" si="32"/>
        <v>25</v>
      </c>
      <c r="J160" s="5" t="s">
        <v>13</v>
      </c>
      <c r="K160" s="5" t="s">
        <v>11</v>
      </c>
      <c r="L160" s="5">
        <v>84104</v>
      </c>
      <c r="M160" s="6">
        <v>42257</v>
      </c>
      <c r="N160" s="27">
        <f t="shared" si="25"/>
        <v>0.57499999999999996</v>
      </c>
      <c r="O160" s="27">
        <f>N160*3</f>
        <v>1.7249999999999999</v>
      </c>
      <c r="P160" s="27">
        <f t="shared" si="34"/>
        <v>6.8999999999999995</v>
      </c>
      <c r="Q160" s="27">
        <f t="shared" si="33"/>
        <v>6.8999999999999995</v>
      </c>
      <c r="R160" s="27">
        <f t="shared" si="28"/>
        <v>6.8999999999999995</v>
      </c>
      <c r="S160" s="27">
        <f t="shared" si="29"/>
        <v>6.8999999999999995</v>
      </c>
      <c r="T160" s="27">
        <f t="shared" si="30"/>
        <v>6.8999999999999995</v>
      </c>
      <c r="U160" s="27">
        <f t="shared" si="27"/>
        <v>2.875</v>
      </c>
      <c r="V160" s="27">
        <f t="shared" si="31"/>
        <v>39.099999999999994</v>
      </c>
      <c r="AE160" s="6"/>
      <c r="AG160" s="6"/>
    </row>
    <row r="161" spans="1:33" s="5" customFormat="1" x14ac:dyDescent="0.25">
      <c r="A161" s="5" t="s">
        <v>646</v>
      </c>
      <c r="B161" s="5" t="s">
        <v>9</v>
      </c>
      <c r="C161" s="31"/>
      <c r="D161" s="31">
        <v>18709.2</v>
      </c>
      <c r="E161" s="31">
        <v>18709.2</v>
      </c>
      <c r="F161" s="31">
        <v>87089.95</v>
      </c>
      <c r="G161" s="9">
        <v>23.94</v>
      </c>
      <c r="H161" s="9">
        <v>20.788</v>
      </c>
      <c r="I161" s="9">
        <f t="shared" si="32"/>
        <v>20.788</v>
      </c>
      <c r="J161" s="5" t="s">
        <v>124</v>
      </c>
      <c r="K161" s="5" t="s">
        <v>66</v>
      </c>
      <c r="L161" s="5">
        <v>84025</v>
      </c>
      <c r="M161" s="6">
        <v>42257</v>
      </c>
      <c r="N161" s="27">
        <f t="shared" si="25"/>
        <v>0.47812399999999999</v>
      </c>
      <c r="O161" s="27">
        <f>N161*3</f>
        <v>1.434372</v>
      </c>
      <c r="P161" s="27">
        <f t="shared" si="34"/>
        <v>5.7374879999999999</v>
      </c>
      <c r="Q161" s="27">
        <f t="shared" si="33"/>
        <v>5.7374879999999999</v>
      </c>
      <c r="R161" s="27">
        <f t="shared" si="28"/>
        <v>5.7374879999999999</v>
      </c>
      <c r="S161" s="27">
        <f t="shared" si="29"/>
        <v>5.7374879999999999</v>
      </c>
      <c r="T161" s="27">
        <f t="shared" si="30"/>
        <v>5.7374879999999999</v>
      </c>
      <c r="U161" s="27">
        <f t="shared" si="27"/>
        <v>2.3906200000000002</v>
      </c>
      <c r="V161" s="27">
        <f t="shared" si="31"/>
        <v>32.512431999999997</v>
      </c>
      <c r="AE161" s="6"/>
      <c r="AG161" s="6"/>
    </row>
    <row r="162" spans="1:33" s="5" customFormat="1" x14ac:dyDescent="0.25">
      <c r="A162" s="5" t="s">
        <v>648</v>
      </c>
      <c r="B162" s="5" t="s">
        <v>9</v>
      </c>
      <c r="C162" s="31"/>
      <c r="D162" s="31">
        <v>7828.2</v>
      </c>
      <c r="E162" s="31">
        <v>7828.2</v>
      </c>
      <c r="F162" s="31">
        <v>36580</v>
      </c>
      <c r="G162" s="9">
        <v>9.9749999999999996</v>
      </c>
      <c r="H162" s="9">
        <v>8.6980000000000004</v>
      </c>
      <c r="I162" s="9">
        <f t="shared" si="32"/>
        <v>8.6980000000000004</v>
      </c>
      <c r="J162" s="5" t="s">
        <v>171</v>
      </c>
      <c r="K162" s="5" t="s">
        <v>66</v>
      </c>
      <c r="L162" s="5">
        <v>84040</v>
      </c>
      <c r="M162" s="6">
        <v>42347</v>
      </c>
      <c r="N162" s="27">
        <f t="shared" si="25"/>
        <v>0.20005400000000001</v>
      </c>
      <c r="O162" s="27">
        <v>0</v>
      </c>
      <c r="P162" s="27">
        <f t="shared" si="34"/>
        <v>2.4006480000000003</v>
      </c>
      <c r="Q162" s="27">
        <f t="shared" si="33"/>
        <v>2.4006480000000003</v>
      </c>
      <c r="R162" s="27">
        <f t="shared" si="28"/>
        <v>2.4006480000000003</v>
      </c>
      <c r="S162" s="27">
        <f t="shared" si="29"/>
        <v>2.4006480000000003</v>
      </c>
      <c r="T162" s="27">
        <f t="shared" si="30"/>
        <v>2.4006480000000003</v>
      </c>
      <c r="U162" s="27">
        <f t="shared" si="27"/>
        <v>1.00027</v>
      </c>
      <c r="V162" s="27">
        <f t="shared" si="31"/>
        <v>13.003510000000002</v>
      </c>
      <c r="AE162" s="6"/>
      <c r="AG162" s="6"/>
    </row>
    <row r="163" spans="1:33" s="5" customFormat="1" x14ac:dyDescent="0.25">
      <c r="A163" s="5" t="s">
        <v>649</v>
      </c>
      <c r="B163" s="5" t="s">
        <v>9</v>
      </c>
      <c r="C163" s="31"/>
      <c r="D163" s="31">
        <v>12944.7</v>
      </c>
      <c r="E163" s="31">
        <v>12944.7</v>
      </c>
      <c r="F163" s="31">
        <v>63927.1</v>
      </c>
      <c r="G163" s="9">
        <v>17.100000000000001</v>
      </c>
      <c r="H163" s="9">
        <v>14.382999999999999</v>
      </c>
      <c r="I163" s="9">
        <f t="shared" si="32"/>
        <v>14.382999999999999</v>
      </c>
      <c r="J163" s="5" t="s">
        <v>53</v>
      </c>
      <c r="K163" s="5" t="s">
        <v>51</v>
      </c>
      <c r="L163" s="5">
        <v>84067</v>
      </c>
      <c r="M163" s="6">
        <v>42319</v>
      </c>
      <c r="N163" s="27">
        <f t="shared" si="25"/>
        <v>0.33080899999999996</v>
      </c>
      <c r="O163" s="27">
        <f>N163*1</f>
        <v>0.33080899999999996</v>
      </c>
      <c r="P163" s="27">
        <f t="shared" si="34"/>
        <v>3.9697079999999998</v>
      </c>
      <c r="Q163" s="27">
        <f t="shared" si="33"/>
        <v>3.9697079999999998</v>
      </c>
      <c r="R163" s="27">
        <f t="shared" si="28"/>
        <v>3.9697079999999998</v>
      </c>
      <c r="S163" s="27">
        <f t="shared" si="29"/>
        <v>3.9697079999999998</v>
      </c>
      <c r="T163" s="27">
        <f t="shared" si="30"/>
        <v>3.9697079999999998</v>
      </c>
      <c r="U163" s="27">
        <f t="shared" si="27"/>
        <v>1.6540449999999998</v>
      </c>
      <c r="V163" s="27">
        <f t="shared" si="31"/>
        <v>21.833394000000002</v>
      </c>
    </row>
    <row r="164" spans="1:33" s="5" customFormat="1" x14ac:dyDescent="0.25">
      <c r="A164" s="5" t="s">
        <v>652</v>
      </c>
      <c r="B164" s="5" t="s">
        <v>9</v>
      </c>
      <c r="C164" s="31"/>
      <c r="D164" s="31">
        <v>7579.8</v>
      </c>
      <c r="E164" s="31">
        <v>7579.8</v>
      </c>
      <c r="F164" s="31">
        <v>36472.68</v>
      </c>
      <c r="G164" s="9">
        <v>9.9749999999999996</v>
      </c>
      <c r="H164" s="9">
        <v>8.4220000000000006</v>
      </c>
      <c r="I164" s="9">
        <f t="shared" si="32"/>
        <v>8.4220000000000006</v>
      </c>
      <c r="J164" s="5" t="s">
        <v>53</v>
      </c>
      <c r="K164" s="5" t="s">
        <v>51</v>
      </c>
      <c r="L164" s="5">
        <v>84067</v>
      </c>
      <c r="M164" s="6">
        <v>42326</v>
      </c>
      <c r="N164" s="27">
        <f t="shared" si="25"/>
        <v>0.19370600000000002</v>
      </c>
      <c r="O164" s="27">
        <f>N164*1</f>
        <v>0.19370600000000002</v>
      </c>
      <c r="P164" s="27">
        <f t="shared" si="34"/>
        <v>2.3244720000000001</v>
      </c>
      <c r="Q164" s="27">
        <f t="shared" si="33"/>
        <v>2.3244720000000001</v>
      </c>
      <c r="R164" s="27">
        <f t="shared" si="28"/>
        <v>2.3244720000000001</v>
      </c>
      <c r="S164" s="27">
        <f t="shared" si="29"/>
        <v>2.3244720000000001</v>
      </c>
      <c r="T164" s="27">
        <f t="shared" si="30"/>
        <v>2.3244720000000001</v>
      </c>
      <c r="U164" s="27">
        <f t="shared" si="27"/>
        <v>0.96853000000000011</v>
      </c>
      <c r="V164" s="27">
        <f t="shared" si="31"/>
        <v>12.784596000000001</v>
      </c>
      <c r="AE164" s="6"/>
      <c r="AG164" s="6"/>
    </row>
    <row r="165" spans="1:33" s="5" customFormat="1" x14ac:dyDescent="0.25">
      <c r="A165" s="5" t="s">
        <v>653</v>
      </c>
      <c r="B165" s="5" t="s">
        <v>9</v>
      </c>
      <c r="C165" s="31"/>
      <c r="D165" s="31">
        <v>13381.2</v>
      </c>
      <c r="E165" s="31">
        <v>13381.2</v>
      </c>
      <c r="F165" s="31">
        <v>64880.22</v>
      </c>
      <c r="G165" s="9">
        <v>17.100000000000001</v>
      </c>
      <c r="H165" s="9">
        <v>14.868</v>
      </c>
      <c r="I165" s="9">
        <f t="shared" si="32"/>
        <v>14.868</v>
      </c>
      <c r="J165" s="5" t="s">
        <v>226</v>
      </c>
      <c r="K165" s="5" t="s">
        <v>51</v>
      </c>
      <c r="L165" s="5">
        <v>84405</v>
      </c>
      <c r="M165" s="6">
        <v>42347</v>
      </c>
      <c r="N165" s="27">
        <f t="shared" si="25"/>
        <v>0.34196399999999999</v>
      </c>
      <c r="O165" s="27">
        <v>0</v>
      </c>
      <c r="P165" s="27">
        <f t="shared" si="34"/>
        <v>4.1035680000000001</v>
      </c>
      <c r="Q165" s="27">
        <f t="shared" si="33"/>
        <v>4.1035680000000001</v>
      </c>
      <c r="R165" s="27">
        <f t="shared" si="28"/>
        <v>4.1035680000000001</v>
      </c>
      <c r="S165" s="27">
        <f t="shared" si="29"/>
        <v>4.1035680000000001</v>
      </c>
      <c r="T165" s="27">
        <f t="shared" si="30"/>
        <v>4.1035680000000001</v>
      </c>
      <c r="U165" s="27">
        <f t="shared" si="27"/>
        <v>1.7098199999999999</v>
      </c>
      <c r="V165" s="27">
        <f t="shared" si="31"/>
        <v>22.22766</v>
      </c>
      <c r="AE165" s="6"/>
      <c r="AG165" s="6"/>
    </row>
    <row r="166" spans="1:33" s="5" customFormat="1" x14ac:dyDescent="0.25">
      <c r="A166" s="5" t="s">
        <v>655</v>
      </c>
      <c r="B166" s="5" t="s">
        <v>9</v>
      </c>
      <c r="C166" s="31"/>
      <c r="D166" s="31">
        <v>18736.2</v>
      </c>
      <c r="E166" s="31">
        <v>18736.2</v>
      </c>
      <c r="F166" s="31">
        <v>85958.55</v>
      </c>
      <c r="G166" s="9">
        <v>23.94</v>
      </c>
      <c r="H166" s="9">
        <v>20.818000000000001</v>
      </c>
      <c r="I166" s="9">
        <f t="shared" si="32"/>
        <v>20.818000000000001</v>
      </c>
      <c r="J166" s="5" t="s">
        <v>50</v>
      </c>
      <c r="K166" s="5" t="s">
        <v>51</v>
      </c>
      <c r="L166" s="5">
        <v>84404</v>
      </c>
      <c r="M166" s="6">
        <v>42292</v>
      </c>
      <c r="N166" s="27">
        <f t="shared" si="25"/>
        <v>0.47881400000000002</v>
      </c>
      <c r="O166" s="27">
        <f>N166*2</f>
        <v>0.95762800000000003</v>
      </c>
      <c r="P166" s="27">
        <f t="shared" si="34"/>
        <v>5.745768</v>
      </c>
      <c r="Q166" s="27">
        <f t="shared" si="33"/>
        <v>5.745768</v>
      </c>
      <c r="R166" s="27">
        <f t="shared" si="28"/>
        <v>5.745768</v>
      </c>
      <c r="S166" s="27">
        <f t="shared" si="29"/>
        <v>5.745768</v>
      </c>
      <c r="T166" s="27">
        <f t="shared" si="30"/>
        <v>5.745768</v>
      </c>
      <c r="U166" s="27">
        <f t="shared" si="27"/>
        <v>2.3940700000000001</v>
      </c>
      <c r="V166" s="27">
        <f t="shared" si="31"/>
        <v>32.080537999999997</v>
      </c>
      <c r="AE166" s="6"/>
      <c r="AG166" s="6"/>
    </row>
    <row r="167" spans="1:33" s="5" customFormat="1" x14ac:dyDescent="0.25">
      <c r="A167" s="5" t="s">
        <v>658</v>
      </c>
      <c r="B167" s="5" t="s">
        <v>9</v>
      </c>
      <c r="C167" s="31"/>
      <c r="D167" s="31">
        <v>15526.8</v>
      </c>
      <c r="E167" s="31">
        <v>15526.8</v>
      </c>
      <c r="F167" s="31">
        <v>85956.55</v>
      </c>
      <c r="G167" s="9">
        <v>23.94</v>
      </c>
      <c r="H167" s="9">
        <v>20.777000000000001</v>
      </c>
      <c r="I167" s="9">
        <f t="shared" si="32"/>
        <v>17.251999999999999</v>
      </c>
      <c r="J167" s="5" t="s">
        <v>50</v>
      </c>
      <c r="K167" s="5" t="s">
        <v>51</v>
      </c>
      <c r="L167" s="5">
        <v>84401</v>
      </c>
      <c r="M167" s="6">
        <v>42292</v>
      </c>
      <c r="N167" s="27">
        <f t="shared" si="25"/>
        <v>0.39679599999999998</v>
      </c>
      <c r="O167" s="27">
        <f>N167*2</f>
        <v>0.79359199999999996</v>
      </c>
      <c r="P167" s="27">
        <f t="shared" si="34"/>
        <v>4.761552</v>
      </c>
      <c r="Q167" s="27">
        <f t="shared" si="33"/>
        <v>4.761552</v>
      </c>
      <c r="R167" s="27">
        <f t="shared" si="28"/>
        <v>4.761552</v>
      </c>
      <c r="S167" s="27">
        <f t="shared" si="29"/>
        <v>4.761552</v>
      </c>
      <c r="T167" s="27">
        <f t="shared" si="30"/>
        <v>4.761552</v>
      </c>
      <c r="U167" s="27">
        <f t="shared" si="27"/>
        <v>1.9839799999999999</v>
      </c>
      <c r="V167" s="27">
        <f t="shared" si="31"/>
        <v>26.585331999999998</v>
      </c>
      <c r="AE167" s="6"/>
      <c r="AG167" s="6"/>
    </row>
    <row r="168" spans="1:33" s="5" customFormat="1" x14ac:dyDescent="0.25">
      <c r="A168" s="5" t="s">
        <v>659</v>
      </c>
      <c r="B168" s="5" t="s">
        <v>9</v>
      </c>
      <c r="C168" s="31"/>
      <c r="D168" s="31">
        <v>7756.2</v>
      </c>
      <c r="E168" s="31">
        <v>7756.2</v>
      </c>
      <c r="F168" s="31">
        <v>36582.949999999997</v>
      </c>
      <c r="G168" s="9">
        <v>9.9749999999999996</v>
      </c>
      <c r="H168" s="9">
        <v>8.6180000000000003</v>
      </c>
      <c r="I168" s="9">
        <f t="shared" si="32"/>
        <v>8.6180000000000003</v>
      </c>
      <c r="J168" s="5" t="s">
        <v>555</v>
      </c>
      <c r="K168" s="5" t="s">
        <v>51</v>
      </c>
      <c r="L168" s="5">
        <v>84401</v>
      </c>
      <c r="M168" s="6">
        <v>42257</v>
      </c>
      <c r="N168" s="27">
        <f t="shared" si="25"/>
        <v>0.198214</v>
      </c>
      <c r="O168" s="27">
        <f>N168*3</f>
        <v>0.594642</v>
      </c>
      <c r="P168" s="27">
        <f t="shared" si="34"/>
        <v>2.378568</v>
      </c>
      <c r="Q168" s="27">
        <f t="shared" si="33"/>
        <v>2.378568</v>
      </c>
      <c r="R168" s="27">
        <f t="shared" si="28"/>
        <v>2.378568</v>
      </c>
      <c r="S168" s="27">
        <f t="shared" si="29"/>
        <v>2.378568</v>
      </c>
      <c r="T168" s="27">
        <f t="shared" si="30"/>
        <v>2.378568</v>
      </c>
      <c r="U168" s="27">
        <f t="shared" si="27"/>
        <v>0.99107000000000001</v>
      </c>
      <c r="V168" s="27">
        <f t="shared" si="31"/>
        <v>13.478551999999999</v>
      </c>
      <c r="AE168" s="6"/>
      <c r="AG168" s="6"/>
    </row>
    <row r="169" spans="1:33" s="5" customFormat="1" x14ac:dyDescent="0.25">
      <c r="A169" s="5" t="s">
        <v>660</v>
      </c>
      <c r="B169" s="5" t="s">
        <v>9</v>
      </c>
      <c r="C169" s="31"/>
      <c r="D169" s="31">
        <v>7766.1</v>
      </c>
      <c r="E169" s="31">
        <v>7766.1</v>
      </c>
      <c r="F169" s="31">
        <v>35900</v>
      </c>
      <c r="G169" s="9">
        <v>9.9749999999999996</v>
      </c>
      <c r="H169" s="9">
        <v>8.6289999999999996</v>
      </c>
      <c r="I169" s="9">
        <f t="shared" si="32"/>
        <v>8.6289999999999996</v>
      </c>
      <c r="J169" s="5" t="s">
        <v>661</v>
      </c>
      <c r="K169" s="5" t="s">
        <v>51</v>
      </c>
      <c r="L169" s="5">
        <v>84404</v>
      </c>
      <c r="M169" s="6">
        <v>42257</v>
      </c>
      <c r="N169" s="27">
        <f t="shared" si="25"/>
        <v>0.19846699999999998</v>
      </c>
      <c r="O169" s="27">
        <f>N169*3</f>
        <v>0.59540099999999996</v>
      </c>
      <c r="P169" s="27">
        <f t="shared" si="34"/>
        <v>2.3816039999999998</v>
      </c>
      <c r="Q169" s="27">
        <f t="shared" si="33"/>
        <v>2.3816039999999998</v>
      </c>
      <c r="R169" s="27">
        <f t="shared" si="28"/>
        <v>2.3816039999999998</v>
      </c>
      <c r="S169" s="27">
        <f t="shared" si="29"/>
        <v>2.3816039999999998</v>
      </c>
      <c r="T169" s="27">
        <f t="shared" si="30"/>
        <v>2.3816039999999998</v>
      </c>
      <c r="U169" s="27">
        <f t="shared" si="27"/>
        <v>0.99233499999999986</v>
      </c>
      <c r="V169" s="27">
        <f t="shared" si="31"/>
        <v>13.495755999999998</v>
      </c>
      <c r="AE169" s="6"/>
      <c r="AG169" s="6"/>
    </row>
    <row r="170" spans="1:33" s="5" customFormat="1" x14ac:dyDescent="0.25">
      <c r="A170" s="5" t="s">
        <v>662</v>
      </c>
      <c r="B170" s="5" t="s">
        <v>9</v>
      </c>
      <c r="C170" s="31"/>
      <c r="D170" s="31">
        <v>7805.7</v>
      </c>
      <c r="E170" s="31">
        <v>7805.7</v>
      </c>
      <c r="F170" s="31">
        <v>35790</v>
      </c>
      <c r="G170" s="9">
        <v>9.9749999999999996</v>
      </c>
      <c r="H170" s="9">
        <v>8.673</v>
      </c>
      <c r="I170" s="9">
        <f t="shared" si="32"/>
        <v>8.673</v>
      </c>
      <c r="J170" s="5" t="s">
        <v>473</v>
      </c>
      <c r="K170" s="5" t="s">
        <v>51</v>
      </c>
      <c r="L170" s="5">
        <v>84404</v>
      </c>
      <c r="M170" s="6">
        <v>42394</v>
      </c>
      <c r="N170" s="27">
        <f t="shared" si="25"/>
        <v>0.19947899999999999</v>
      </c>
      <c r="O170" s="27">
        <v>0</v>
      </c>
      <c r="P170" s="27">
        <f>N170*11</f>
        <v>2.1942689999999998</v>
      </c>
      <c r="Q170" s="27">
        <f t="shared" si="33"/>
        <v>2.393748</v>
      </c>
      <c r="R170" s="27">
        <f t="shared" si="28"/>
        <v>2.393748</v>
      </c>
      <c r="S170" s="27">
        <f t="shared" si="29"/>
        <v>2.393748</v>
      </c>
      <c r="T170" s="27">
        <f t="shared" si="30"/>
        <v>2.393748</v>
      </c>
      <c r="U170" s="27">
        <f t="shared" si="27"/>
        <v>0.99739499999999992</v>
      </c>
      <c r="V170" s="27">
        <f t="shared" si="31"/>
        <v>12.766655999999999</v>
      </c>
      <c r="AE170" s="6"/>
      <c r="AG170" s="6"/>
    </row>
    <row r="171" spans="1:33" s="5" customFormat="1" x14ac:dyDescent="0.25">
      <c r="A171" s="5" t="s">
        <v>665</v>
      </c>
      <c r="B171" s="5" t="s">
        <v>9</v>
      </c>
      <c r="C171" s="31"/>
      <c r="D171" s="31">
        <v>18590.400000000001</v>
      </c>
      <c r="E171" s="31">
        <v>18590.400000000001</v>
      </c>
      <c r="F171" s="31">
        <v>86507</v>
      </c>
      <c r="G171" s="9">
        <v>23.94</v>
      </c>
      <c r="H171" s="9">
        <v>20.655999999999999</v>
      </c>
      <c r="I171" s="9">
        <f t="shared" si="32"/>
        <v>20.655999999999999</v>
      </c>
      <c r="J171" s="5" t="s">
        <v>271</v>
      </c>
      <c r="K171" s="5" t="s">
        <v>51</v>
      </c>
      <c r="L171" s="5">
        <v>84404</v>
      </c>
      <c r="M171" s="6">
        <v>42234</v>
      </c>
      <c r="N171" s="27">
        <f t="shared" si="25"/>
        <v>0.47508799999999995</v>
      </c>
      <c r="O171" s="27">
        <f>N171*4</f>
        <v>1.9003519999999998</v>
      </c>
      <c r="P171" s="27">
        <f>N171*12</f>
        <v>5.7010559999999995</v>
      </c>
      <c r="Q171" s="27">
        <f t="shared" si="33"/>
        <v>5.7010559999999995</v>
      </c>
      <c r="R171" s="27">
        <f t="shared" si="28"/>
        <v>5.7010559999999995</v>
      </c>
      <c r="S171" s="27">
        <f t="shared" si="29"/>
        <v>5.7010559999999995</v>
      </c>
      <c r="T171" s="27">
        <f t="shared" si="30"/>
        <v>5.7010559999999995</v>
      </c>
      <c r="U171" s="27">
        <f t="shared" si="27"/>
        <v>2.3754399999999998</v>
      </c>
      <c r="V171" s="27">
        <f t="shared" si="31"/>
        <v>32.781071999999995</v>
      </c>
      <c r="AE171" s="6"/>
      <c r="AG171" s="6"/>
    </row>
    <row r="172" spans="1:33" s="5" customFormat="1" x14ac:dyDescent="0.25">
      <c r="A172" s="5" t="s">
        <v>667</v>
      </c>
      <c r="B172" s="5" t="s">
        <v>9</v>
      </c>
      <c r="C172" s="31"/>
      <c r="D172" s="31">
        <v>18558</v>
      </c>
      <c r="E172" s="31">
        <v>18558</v>
      </c>
      <c r="F172" s="31">
        <v>85877</v>
      </c>
      <c r="G172" s="9">
        <v>23.94</v>
      </c>
      <c r="H172" s="9">
        <v>20.62</v>
      </c>
      <c r="I172" s="9">
        <f t="shared" si="32"/>
        <v>20.62</v>
      </c>
      <c r="J172" s="5" t="s">
        <v>668</v>
      </c>
      <c r="K172" s="5" t="s">
        <v>363</v>
      </c>
      <c r="L172" s="5">
        <v>84302</v>
      </c>
      <c r="M172" s="6">
        <v>42234</v>
      </c>
      <c r="N172" s="27">
        <f t="shared" si="25"/>
        <v>0.47426000000000001</v>
      </c>
      <c r="O172" s="27">
        <f>N172*4</f>
        <v>1.8970400000000001</v>
      </c>
      <c r="P172" s="27">
        <f>N172*12</f>
        <v>5.6911199999999997</v>
      </c>
      <c r="Q172" s="27">
        <f t="shared" si="33"/>
        <v>5.6911199999999997</v>
      </c>
      <c r="R172" s="27">
        <f t="shared" si="28"/>
        <v>5.6911199999999997</v>
      </c>
      <c r="S172" s="27">
        <f t="shared" si="29"/>
        <v>5.6911199999999997</v>
      </c>
      <c r="T172" s="27">
        <f t="shared" si="30"/>
        <v>5.6911199999999997</v>
      </c>
      <c r="U172" s="27">
        <f t="shared" si="27"/>
        <v>2.3713000000000002</v>
      </c>
      <c r="V172" s="27">
        <f t="shared" si="31"/>
        <v>32.723939999999992</v>
      </c>
      <c r="AE172" s="6"/>
      <c r="AG172" s="6"/>
    </row>
    <row r="173" spans="1:33" s="5" customFormat="1" x14ac:dyDescent="0.25">
      <c r="A173" s="5" t="s">
        <v>669</v>
      </c>
      <c r="B173" s="5" t="s">
        <v>9</v>
      </c>
      <c r="C173" s="31"/>
      <c r="D173" s="31">
        <v>18776.7</v>
      </c>
      <c r="E173" s="31">
        <v>18776.7</v>
      </c>
      <c r="F173" s="31">
        <v>87789.56</v>
      </c>
      <c r="G173" s="9">
        <v>23.94</v>
      </c>
      <c r="H173" s="9">
        <v>20.863</v>
      </c>
      <c r="I173" s="9">
        <f t="shared" si="32"/>
        <v>20.863</v>
      </c>
      <c r="J173" s="5" t="s">
        <v>13</v>
      </c>
      <c r="K173" s="5" t="s">
        <v>11</v>
      </c>
      <c r="L173" s="5">
        <v>84104</v>
      </c>
      <c r="M173" s="6">
        <v>42257</v>
      </c>
      <c r="N173" s="27">
        <f t="shared" si="25"/>
        <v>0.47984899999999997</v>
      </c>
      <c r="O173" s="27">
        <f>N173*3</f>
        <v>1.4395469999999999</v>
      </c>
      <c r="P173" s="27">
        <f>N173*12</f>
        <v>5.7581879999999996</v>
      </c>
      <c r="Q173" s="27">
        <f t="shared" si="33"/>
        <v>5.7581879999999996</v>
      </c>
      <c r="R173" s="27">
        <f t="shared" si="28"/>
        <v>5.7581879999999996</v>
      </c>
      <c r="S173" s="27">
        <f t="shared" si="29"/>
        <v>5.7581879999999996</v>
      </c>
      <c r="T173" s="27">
        <f t="shared" si="30"/>
        <v>5.7581879999999996</v>
      </c>
      <c r="U173" s="27">
        <f t="shared" si="27"/>
        <v>2.3992449999999996</v>
      </c>
      <c r="V173" s="27">
        <f t="shared" si="31"/>
        <v>32.629731999999997</v>
      </c>
      <c r="AE173" s="6"/>
      <c r="AG173" s="6"/>
    </row>
    <row r="174" spans="1:33" s="5" customFormat="1" x14ac:dyDescent="0.25">
      <c r="A174" s="5" t="s">
        <v>670</v>
      </c>
      <c r="B174" s="5" t="s">
        <v>9</v>
      </c>
      <c r="C174" s="31"/>
      <c r="D174" s="31">
        <v>18776.7</v>
      </c>
      <c r="E174" s="31">
        <v>18776.7</v>
      </c>
      <c r="F174" s="31">
        <v>87739.56</v>
      </c>
      <c r="G174" s="9">
        <v>23.94</v>
      </c>
      <c r="H174" s="9">
        <v>20.863</v>
      </c>
      <c r="I174" s="9">
        <f t="shared" si="32"/>
        <v>20.863</v>
      </c>
      <c r="J174" s="5" t="s">
        <v>13</v>
      </c>
      <c r="K174" s="5" t="s">
        <v>11</v>
      </c>
      <c r="L174" s="5">
        <v>84101</v>
      </c>
      <c r="M174" s="6">
        <v>42292</v>
      </c>
      <c r="N174" s="27">
        <f t="shared" si="25"/>
        <v>0.47984899999999997</v>
      </c>
      <c r="O174" s="27">
        <f>N174*2</f>
        <v>0.95969799999999994</v>
      </c>
      <c r="P174" s="27">
        <f>N174*12</f>
        <v>5.7581879999999996</v>
      </c>
      <c r="Q174" s="27">
        <f t="shared" si="33"/>
        <v>5.7581879999999996</v>
      </c>
      <c r="R174" s="27">
        <f t="shared" si="28"/>
        <v>5.7581879999999996</v>
      </c>
      <c r="S174" s="27">
        <f t="shared" si="29"/>
        <v>5.7581879999999996</v>
      </c>
      <c r="T174" s="27">
        <f t="shared" si="30"/>
        <v>5.7581879999999996</v>
      </c>
      <c r="U174" s="27">
        <f t="shared" si="27"/>
        <v>2.3992449999999996</v>
      </c>
      <c r="V174" s="27">
        <f t="shared" si="31"/>
        <v>32.149883000000003</v>
      </c>
      <c r="AE174" s="6"/>
      <c r="AG174" s="6"/>
    </row>
    <row r="175" spans="1:33" s="5" customFormat="1" x14ac:dyDescent="0.25">
      <c r="A175" s="5" t="s">
        <v>672</v>
      </c>
      <c r="B175" s="5" t="s">
        <v>9</v>
      </c>
      <c r="C175" s="31"/>
      <c r="D175" s="31">
        <v>18776.7</v>
      </c>
      <c r="E175" s="31">
        <v>18776.7</v>
      </c>
      <c r="F175" s="31">
        <v>86600</v>
      </c>
      <c r="G175" s="9">
        <v>23.94</v>
      </c>
      <c r="H175" s="9">
        <v>20.863</v>
      </c>
      <c r="I175" s="9">
        <f t="shared" si="32"/>
        <v>20.863</v>
      </c>
      <c r="J175" s="5" t="s">
        <v>372</v>
      </c>
      <c r="K175" s="5" t="s">
        <v>11</v>
      </c>
      <c r="L175" s="5">
        <v>84115</v>
      </c>
      <c r="M175" s="6">
        <v>42427</v>
      </c>
      <c r="N175" s="27">
        <f t="shared" si="25"/>
        <v>0.47984899999999997</v>
      </c>
      <c r="O175" s="27">
        <v>0</v>
      </c>
      <c r="P175" s="27">
        <f>N175*10</f>
        <v>4.7984899999999993</v>
      </c>
      <c r="Q175" s="27">
        <f t="shared" ref="Q175:Q206" si="35">N175*12</f>
        <v>5.7581879999999996</v>
      </c>
      <c r="R175" s="27">
        <f t="shared" si="28"/>
        <v>5.7581879999999996</v>
      </c>
      <c r="S175" s="27">
        <f t="shared" si="29"/>
        <v>5.7581879999999996</v>
      </c>
      <c r="T175" s="27">
        <f t="shared" si="30"/>
        <v>5.7581879999999996</v>
      </c>
      <c r="U175" s="27">
        <f t="shared" si="27"/>
        <v>2.3992449999999996</v>
      </c>
      <c r="V175" s="27">
        <f t="shared" si="31"/>
        <v>30.230487</v>
      </c>
      <c r="AE175" s="6"/>
      <c r="AG175" s="6"/>
    </row>
    <row r="176" spans="1:33" s="5" customFormat="1" x14ac:dyDescent="0.25">
      <c r="A176" s="5" t="s">
        <v>673</v>
      </c>
      <c r="B176" s="5" t="s">
        <v>9</v>
      </c>
      <c r="C176" s="31"/>
      <c r="D176" s="31">
        <v>15561.9</v>
      </c>
      <c r="E176" s="31">
        <v>15561.9</v>
      </c>
      <c r="F176" s="31">
        <v>85716</v>
      </c>
      <c r="G176" s="9">
        <v>23.94</v>
      </c>
      <c r="H176" s="9">
        <v>20.847000000000001</v>
      </c>
      <c r="I176" s="9">
        <f t="shared" si="32"/>
        <v>17.291</v>
      </c>
      <c r="J176" s="5" t="s">
        <v>300</v>
      </c>
      <c r="K176" s="5" t="s">
        <v>11</v>
      </c>
      <c r="L176" s="5">
        <v>84120</v>
      </c>
      <c r="M176" s="6">
        <v>42347</v>
      </c>
      <c r="N176" s="27">
        <f t="shared" si="25"/>
        <v>0.39769300000000002</v>
      </c>
      <c r="O176" s="27">
        <v>0</v>
      </c>
      <c r="P176" s="27">
        <f>N176*12</f>
        <v>4.772316</v>
      </c>
      <c r="Q176" s="27">
        <f t="shared" si="35"/>
        <v>4.772316</v>
      </c>
      <c r="R176" s="27">
        <f t="shared" si="28"/>
        <v>4.772316</v>
      </c>
      <c r="S176" s="27">
        <f t="shared" si="29"/>
        <v>4.772316</v>
      </c>
      <c r="T176" s="27">
        <f t="shared" si="30"/>
        <v>4.772316</v>
      </c>
      <c r="U176" s="27">
        <f t="shared" si="27"/>
        <v>1.9884650000000001</v>
      </c>
      <c r="V176" s="27">
        <f t="shared" si="31"/>
        <v>25.850045000000001</v>
      </c>
      <c r="AE176" s="6"/>
      <c r="AG176" s="6"/>
    </row>
    <row r="177" spans="1:33" s="5" customFormat="1" x14ac:dyDescent="0.25">
      <c r="A177" s="5" t="s">
        <v>676</v>
      </c>
      <c r="B177" s="5" t="s">
        <v>9</v>
      </c>
      <c r="C177" s="31"/>
      <c r="D177" s="31">
        <v>13411.8</v>
      </c>
      <c r="E177" s="31">
        <v>13411.8</v>
      </c>
      <c r="F177" s="31">
        <v>63440.82</v>
      </c>
      <c r="G177" s="9">
        <v>17.100000000000001</v>
      </c>
      <c r="H177" s="9">
        <v>14.901999999999999</v>
      </c>
      <c r="I177" s="9">
        <f t="shared" si="32"/>
        <v>14.901999999999997</v>
      </c>
      <c r="J177" s="5" t="s">
        <v>67</v>
      </c>
      <c r="K177" s="5" t="s">
        <v>11</v>
      </c>
      <c r="L177" s="5">
        <v>84095</v>
      </c>
      <c r="M177" s="6">
        <v>42415</v>
      </c>
      <c r="N177" s="27">
        <f t="shared" si="25"/>
        <v>0.34274599999999994</v>
      </c>
      <c r="O177" s="27">
        <v>0</v>
      </c>
      <c r="P177" s="27">
        <f>N177*10</f>
        <v>3.4274599999999995</v>
      </c>
      <c r="Q177" s="27">
        <f t="shared" si="35"/>
        <v>4.1129519999999991</v>
      </c>
      <c r="R177" s="27">
        <f t="shared" si="28"/>
        <v>4.1129519999999991</v>
      </c>
      <c r="S177" s="27">
        <f t="shared" si="29"/>
        <v>4.1129519999999991</v>
      </c>
      <c r="T177" s="27">
        <f t="shared" si="30"/>
        <v>4.1129519999999991</v>
      </c>
      <c r="U177" s="27">
        <f t="shared" si="27"/>
        <v>1.7137299999999998</v>
      </c>
      <c r="V177" s="27">
        <f t="shared" si="31"/>
        <v>21.592997999999994</v>
      </c>
      <c r="AE177" s="6"/>
      <c r="AG177" s="6"/>
    </row>
    <row r="178" spans="1:33" s="5" customFormat="1" x14ac:dyDescent="0.25">
      <c r="A178" s="5" t="s">
        <v>677</v>
      </c>
      <c r="B178" s="5" t="s">
        <v>9</v>
      </c>
      <c r="C178" s="31"/>
      <c r="D178" s="31">
        <v>22500</v>
      </c>
      <c r="E178" s="31">
        <v>22500</v>
      </c>
      <c r="F178" s="31">
        <v>181565</v>
      </c>
      <c r="G178" s="9">
        <v>29.975000000000001</v>
      </c>
      <c r="H178" s="9">
        <v>25.204999999999998</v>
      </c>
      <c r="I178" s="9">
        <f t="shared" si="32"/>
        <v>25</v>
      </c>
      <c r="J178" s="5" t="s">
        <v>13</v>
      </c>
      <c r="K178" s="5" t="s">
        <v>11</v>
      </c>
      <c r="L178" s="5">
        <v>84104</v>
      </c>
      <c r="M178" s="6">
        <v>42426</v>
      </c>
      <c r="N178" s="27">
        <f t="shared" si="25"/>
        <v>0.57499999999999996</v>
      </c>
      <c r="O178" s="27">
        <v>0</v>
      </c>
      <c r="P178" s="27">
        <f>N178*10</f>
        <v>5.75</v>
      </c>
      <c r="Q178" s="27">
        <f t="shared" si="35"/>
        <v>6.8999999999999995</v>
      </c>
      <c r="R178" s="27">
        <f t="shared" si="28"/>
        <v>6.8999999999999995</v>
      </c>
      <c r="S178" s="27">
        <f t="shared" si="29"/>
        <v>6.8999999999999995</v>
      </c>
      <c r="T178" s="27">
        <f t="shared" si="30"/>
        <v>6.8999999999999995</v>
      </c>
      <c r="U178" s="27">
        <f t="shared" si="27"/>
        <v>2.875</v>
      </c>
      <c r="V178" s="27">
        <f t="shared" si="31"/>
        <v>36.224999999999994</v>
      </c>
      <c r="AE178" s="6"/>
      <c r="AG178" s="6"/>
    </row>
    <row r="179" spans="1:33" s="5" customFormat="1" x14ac:dyDescent="0.25">
      <c r="A179" s="5" t="s">
        <v>678</v>
      </c>
      <c r="B179" s="5" t="s">
        <v>9</v>
      </c>
      <c r="C179" s="31"/>
      <c r="D179" s="31">
        <v>22500</v>
      </c>
      <c r="E179" s="31">
        <v>22500</v>
      </c>
      <c r="F179" s="31">
        <v>150662.39999999999</v>
      </c>
      <c r="G179" s="9">
        <v>37.604999999999997</v>
      </c>
      <c r="H179" s="9">
        <v>31.925999999999998</v>
      </c>
      <c r="I179" s="9">
        <f t="shared" si="32"/>
        <v>25</v>
      </c>
      <c r="J179" s="5" t="s">
        <v>21</v>
      </c>
      <c r="K179" s="5" t="s">
        <v>21</v>
      </c>
      <c r="L179" s="5">
        <v>84074</v>
      </c>
      <c r="M179" s="6">
        <v>42492</v>
      </c>
      <c r="N179" s="27">
        <f t="shared" si="25"/>
        <v>0.57499999999999996</v>
      </c>
      <c r="O179" s="27">
        <v>0</v>
      </c>
      <c r="P179" s="27">
        <f>N179*7</f>
        <v>4.0249999999999995</v>
      </c>
      <c r="Q179" s="27">
        <f t="shared" si="35"/>
        <v>6.8999999999999995</v>
      </c>
      <c r="R179" s="27">
        <f t="shared" si="28"/>
        <v>6.8999999999999995</v>
      </c>
      <c r="S179" s="27">
        <f t="shared" si="29"/>
        <v>6.8999999999999995</v>
      </c>
      <c r="T179" s="27">
        <f t="shared" si="30"/>
        <v>6.8999999999999995</v>
      </c>
      <c r="U179" s="27">
        <f t="shared" si="27"/>
        <v>2.875</v>
      </c>
      <c r="V179" s="27">
        <f t="shared" si="31"/>
        <v>34.5</v>
      </c>
      <c r="AE179" s="6"/>
      <c r="AG179" s="6"/>
    </row>
    <row r="180" spans="1:33" s="5" customFormat="1" x14ac:dyDescent="0.25">
      <c r="A180" s="5" t="s">
        <v>686</v>
      </c>
      <c r="B180" s="5" t="s">
        <v>9</v>
      </c>
      <c r="C180" s="31"/>
      <c r="D180" s="31">
        <v>13862.7</v>
      </c>
      <c r="E180" s="31">
        <v>13862.7</v>
      </c>
      <c r="F180" s="31">
        <v>57591</v>
      </c>
      <c r="G180" s="9">
        <v>19.600000000000001</v>
      </c>
      <c r="H180" s="9">
        <v>15.403</v>
      </c>
      <c r="I180" s="9">
        <f t="shared" si="32"/>
        <v>15.403</v>
      </c>
      <c r="J180" s="5" t="s">
        <v>13</v>
      </c>
      <c r="K180" s="5" t="s">
        <v>11</v>
      </c>
      <c r="L180" s="5">
        <v>84109</v>
      </c>
      <c r="M180" s="6">
        <v>42292</v>
      </c>
      <c r="N180" s="27">
        <f t="shared" si="25"/>
        <v>0.354269</v>
      </c>
      <c r="O180" s="27">
        <f>N180*2</f>
        <v>0.708538</v>
      </c>
      <c r="P180" s="27">
        <f>N180*12</f>
        <v>4.2512280000000002</v>
      </c>
      <c r="Q180" s="27">
        <f t="shared" si="35"/>
        <v>4.2512280000000002</v>
      </c>
      <c r="R180" s="27">
        <f t="shared" si="28"/>
        <v>4.2512280000000002</v>
      </c>
      <c r="S180" s="27">
        <f t="shared" si="29"/>
        <v>4.2512280000000002</v>
      </c>
      <c r="T180" s="27">
        <f t="shared" si="30"/>
        <v>4.2512280000000002</v>
      </c>
      <c r="U180" s="27">
        <f t="shared" si="27"/>
        <v>1.7713449999999999</v>
      </c>
      <c r="V180" s="27">
        <f t="shared" si="31"/>
        <v>23.736023000000003</v>
      </c>
    </row>
    <row r="181" spans="1:33" s="5" customFormat="1" x14ac:dyDescent="0.25">
      <c r="A181" s="5" t="s">
        <v>697</v>
      </c>
      <c r="B181" s="5" t="s">
        <v>9</v>
      </c>
      <c r="C181" s="31"/>
      <c r="D181" s="31">
        <v>22500</v>
      </c>
      <c r="E181" s="31">
        <v>21250</v>
      </c>
      <c r="F181" s="31">
        <v>98443.25</v>
      </c>
      <c r="G181" s="9">
        <v>34.56</v>
      </c>
      <c r="H181" s="9">
        <v>28.193000000000001</v>
      </c>
      <c r="I181" s="9">
        <f t="shared" si="32"/>
        <v>25</v>
      </c>
      <c r="J181" s="5" t="s">
        <v>84</v>
      </c>
      <c r="K181" s="5" t="s">
        <v>85</v>
      </c>
      <c r="L181" s="5">
        <v>84097</v>
      </c>
      <c r="M181" s="6">
        <v>42427</v>
      </c>
      <c r="N181" s="27">
        <f t="shared" si="25"/>
        <v>0.57499999999999996</v>
      </c>
      <c r="O181" s="27">
        <v>0</v>
      </c>
      <c r="P181" s="27">
        <f>N181*10</f>
        <v>5.75</v>
      </c>
      <c r="Q181" s="27">
        <f t="shared" si="35"/>
        <v>6.8999999999999995</v>
      </c>
      <c r="R181" s="27">
        <f t="shared" si="28"/>
        <v>6.8999999999999995</v>
      </c>
      <c r="S181" s="27">
        <f t="shared" si="29"/>
        <v>6.8999999999999995</v>
      </c>
      <c r="T181" s="27">
        <f t="shared" si="30"/>
        <v>6.8999999999999995</v>
      </c>
      <c r="U181" s="27">
        <f t="shared" si="27"/>
        <v>2.875</v>
      </c>
      <c r="V181" s="27">
        <f t="shared" si="31"/>
        <v>36.224999999999994</v>
      </c>
    </row>
    <row r="182" spans="1:33" s="5" customFormat="1" x14ac:dyDescent="0.25">
      <c r="A182" s="5" t="s">
        <v>699</v>
      </c>
      <c r="B182" s="5" t="s">
        <v>9</v>
      </c>
      <c r="C182" s="31"/>
      <c r="D182" s="31">
        <v>22500</v>
      </c>
      <c r="E182" s="31">
        <v>22500</v>
      </c>
      <c r="F182" s="31">
        <v>90570.82</v>
      </c>
      <c r="G182" s="9">
        <v>33.479999999999997</v>
      </c>
      <c r="H182" s="9">
        <v>30.120999999999999</v>
      </c>
      <c r="I182" s="9">
        <f t="shared" si="32"/>
        <v>25</v>
      </c>
      <c r="J182" s="5" t="s">
        <v>600</v>
      </c>
      <c r="K182" s="5" t="s">
        <v>72</v>
      </c>
      <c r="L182" s="5">
        <v>84725</v>
      </c>
      <c r="M182" s="6">
        <v>42415</v>
      </c>
      <c r="N182" s="27">
        <f t="shared" si="25"/>
        <v>0.57499999999999996</v>
      </c>
      <c r="O182" s="27">
        <v>0</v>
      </c>
      <c r="P182" s="27">
        <f>N182*10</f>
        <v>5.75</v>
      </c>
      <c r="Q182" s="27">
        <f t="shared" si="35"/>
        <v>6.8999999999999995</v>
      </c>
      <c r="R182" s="27">
        <f t="shared" si="28"/>
        <v>6.8999999999999995</v>
      </c>
      <c r="S182" s="27">
        <f t="shared" si="29"/>
        <v>6.8999999999999995</v>
      </c>
      <c r="T182" s="27">
        <f t="shared" si="30"/>
        <v>6.8999999999999995</v>
      </c>
      <c r="U182" s="27">
        <f t="shared" si="27"/>
        <v>2.875</v>
      </c>
      <c r="V182" s="27">
        <f t="shared" si="31"/>
        <v>36.224999999999994</v>
      </c>
      <c r="AE182" s="6"/>
      <c r="AG182" s="6"/>
    </row>
    <row r="183" spans="1:33" s="5" customFormat="1" x14ac:dyDescent="0.25">
      <c r="A183" s="5" t="s">
        <v>701</v>
      </c>
      <c r="B183" s="5" t="s">
        <v>9</v>
      </c>
      <c r="C183" s="31"/>
      <c r="D183" s="31">
        <v>22500</v>
      </c>
      <c r="E183" s="31">
        <v>22500</v>
      </c>
      <c r="F183" s="31">
        <v>90570.82</v>
      </c>
      <c r="G183" s="9">
        <v>33.479999999999997</v>
      </c>
      <c r="H183" s="9">
        <v>30.088999999999999</v>
      </c>
      <c r="I183" s="9">
        <f t="shared" si="32"/>
        <v>25</v>
      </c>
      <c r="J183" s="5" t="s">
        <v>600</v>
      </c>
      <c r="K183" s="5" t="s">
        <v>72</v>
      </c>
      <c r="L183" s="5">
        <v>84725</v>
      </c>
      <c r="M183" s="6">
        <v>42415</v>
      </c>
      <c r="N183" s="27">
        <f t="shared" si="25"/>
        <v>0.57499999999999996</v>
      </c>
      <c r="O183" s="27">
        <v>0</v>
      </c>
      <c r="P183" s="27">
        <f>N183*10</f>
        <v>5.75</v>
      </c>
      <c r="Q183" s="27">
        <f t="shared" si="35"/>
        <v>6.8999999999999995</v>
      </c>
      <c r="R183" s="27">
        <f t="shared" si="28"/>
        <v>6.8999999999999995</v>
      </c>
      <c r="S183" s="27">
        <f t="shared" si="29"/>
        <v>6.8999999999999995</v>
      </c>
      <c r="T183" s="27">
        <f t="shared" si="30"/>
        <v>6.8999999999999995</v>
      </c>
      <c r="U183" s="27">
        <f t="shared" si="27"/>
        <v>2.875</v>
      </c>
      <c r="V183" s="27">
        <f t="shared" si="31"/>
        <v>36.224999999999994</v>
      </c>
      <c r="AE183" s="6"/>
      <c r="AG183" s="6"/>
    </row>
    <row r="184" spans="1:33" s="5" customFormat="1" x14ac:dyDescent="0.25">
      <c r="A184" s="5" t="s">
        <v>710</v>
      </c>
      <c r="B184" s="5" t="s">
        <v>9</v>
      </c>
      <c r="C184" s="31"/>
      <c r="D184" s="31">
        <v>22500</v>
      </c>
      <c r="E184" s="31">
        <v>22500</v>
      </c>
      <c r="F184" s="31">
        <v>90570.82</v>
      </c>
      <c r="G184" s="9">
        <v>33.479999999999997</v>
      </c>
      <c r="H184" s="9">
        <v>29.065000000000001</v>
      </c>
      <c r="I184" s="9">
        <f t="shared" si="32"/>
        <v>25</v>
      </c>
      <c r="J184" s="5" t="s">
        <v>600</v>
      </c>
      <c r="K184" s="5" t="s">
        <v>72</v>
      </c>
      <c r="L184" s="5">
        <v>84725</v>
      </c>
      <c r="M184" s="6">
        <v>42415</v>
      </c>
      <c r="N184" s="27">
        <f t="shared" si="25"/>
        <v>0.57499999999999996</v>
      </c>
      <c r="O184" s="27">
        <v>0</v>
      </c>
      <c r="P184" s="27">
        <f>N184*10</f>
        <v>5.75</v>
      </c>
      <c r="Q184" s="27">
        <f t="shared" si="35"/>
        <v>6.8999999999999995</v>
      </c>
      <c r="R184" s="27">
        <f t="shared" si="28"/>
        <v>6.8999999999999995</v>
      </c>
      <c r="S184" s="27">
        <f t="shared" si="29"/>
        <v>6.8999999999999995</v>
      </c>
      <c r="T184" s="27">
        <f t="shared" si="30"/>
        <v>6.8999999999999995</v>
      </c>
      <c r="U184" s="27">
        <f t="shared" si="27"/>
        <v>2.875</v>
      </c>
      <c r="V184" s="27">
        <f t="shared" si="31"/>
        <v>36.224999999999994</v>
      </c>
      <c r="AE184" s="6"/>
      <c r="AG184" s="6"/>
    </row>
    <row r="185" spans="1:33" s="5" customFormat="1" x14ac:dyDescent="0.25">
      <c r="A185" s="5" t="s">
        <v>714</v>
      </c>
      <c r="B185" s="5" t="s">
        <v>9</v>
      </c>
      <c r="C185" s="31"/>
      <c r="D185" s="31">
        <v>22500</v>
      </c>
      <c r="E185" s="31">
        <v>22500</v>
      </c>
      <c r="F185" s="31">
        <v>90570.82</v>
      </c>
      <c r="G185" s="9">
        <v>33.479999999999997</v>
      </c>
      <c r="H185" s="9">
        <v>30.169</v>
      </c>
      <c r="I185" s="9">
        <f t="shared" si="32"/>
        <v>25</v>
      </c>
      <c r="J185" s="5" t="s">
        <v>600</v>
      </c>
      <c r="K185" s="5" t="s">
        <v>72</v>
      </c>
      <c r="L185" s="5">
        <v>84725</v>
      </c>
      <c r="M185" s="6">
        <v>42415</v>
      </c>
      <c r="N185" s="27">
        <f t="shared" si="25"/>
        <v>0.57499999999999996</v>
      </c>
      <c r="O185" s="27">
        <v>0</v>
      </c>
      <c r="P185" s="27">
        <f>N185*10</f>
        <v>5.75</v>
      </c>
      <c r="Q185" s="27">
        <f t="shared" si="35"/>
        <v>6.8999999999999995</v>
      </c>
      <c r="R185" s="27">
        <f t="shared" si="28"/>
        <v>6.8999999999999995</v>
      </c>
      <c r="S185" s="27">
        <f t="shared" si="29"/>
        <v>6.8999999999999995</v>
      </c>
      <c r="T185" s="27">
        <f t="shared" si="30"/>
        <v>6.8999999999999995</v>
      </c>
      <c r="U185" s="27">
        <f t="shared" si="27"/>
        <v>2.875</v>
      </c>
      <c r="V185" s="27">
        <f t="shared" si="31"/>
        <v>36.224999999999994</v>
      </c>
      <c r="AE185" s="6"/>
      <c r="AG185" s="6"/>
    </row>
    <row r="186" spans="1:33" s="5" customFormat="1" x14ac:dyDescent="0.25">
      <c r="A186" s="5" t="s">
        <v>945</v>
      </c>
      <c r="B186" s="5" t="s">
        <v>9</v>
      </c>
      <c r="C186" s="31"/>
      <c r="D186" s="31">
        <v>21685.5</v>
      </c>
      <c r="E186" s="31">
        <v>21685.5</v>
      </c>
      <c r="F186" s="31">
        <v>61727.32</v>
      </c>
      <c r="G186" s="9">
        <v>27.5</v>
      </c>
      <c r="H186" s="9">
        <v>24.094999999999999</v>
      </c>
      <c r="I186" s="9">
        <f t="shared" si="32"/>
        <v>24.094999999999999</v>
      </c>
      <c r="J186" s="5" t="s">
        <v>336</v>
      </c>
      <c r="K186" s="5" t="s">
        <v>51</v>
      </c>
      <c r="L186" s="5">
        <v>84403</v>
      </c>
      <c r="M186" s="6">
        <v>42539</v>
      </c>
      <c r="N186" s="27">
        <f t="shared" si="25"/>
        <v>0.55418499999999993</v>
      </c>
      <c r="O186" s="27">
        <v>0</v>
      </c>
      <c r="P186" s="27">
        <f>N186*6</f>
        <v>3.3251099999999996</v>
      </c>
      <c r="Q186" s="27">
        <f t="shared" si="35"/>
        <v>6.6502199999999991</v>
      </c>
      <c r="R186" s="27">
        <f t="shared" si="28"/>
        <v>6.6502199999999991</v>
      </c>
      <c r="S186" s="27">
        <f t="shared" si="29"/>
        <v>6.6502199999999991</v>
      </c>
      <c r="T186" s="27">
        <f t="shared" si="30"/>
        <v>6.6502199999999991</v>
      </c>
      <c r="U186" s="27">
        <f t="shared" si="27"/>
        <v>2.7709249999999996</v>
      </c>
      <c r="V186" s="27">
        <f t="shared" si="31"/>
        <v>32.69691499999999</v>
      </c>
    </row>
    <row r="187" spans="1:33" s="5" customFormat="1" x14ac:dyDescent="0.25">
      <c r="A187" s="5" t="s">
        <v>717</v>
      </c>
      <c r="B187" s="5" t="s">
        <v>9</v>
      </c>
      <c r="C187" s="31"/>
      <c r="D187" s="31">
        <v>22500</v>
      </c>
      <c r="E187" s="31">
        <v>22500</v>
      </c>
      <c r="F187" s="31">
        <v>184644</v>
      </c>
      <c r="G187" s="9">
        <v>30.24</v>
      </c>
      <c r="H187" s="9">
        <v>25.117999999999999</v>
      </c>
      <c r="I187" s="9">
        <f t="shared" si="32"/>
        <v>25</v>
      </c>
      <c r="J187" s="5" t="s">
        <v>13</v>
      </c>
      <c r="K187" s="5" t="s">
        <v>11</v>
      </c>
      <c r="L187" s="5">
        <v>84115</v>
      </c>
      <c r="M187" s="6">
        <v>42427</v>
      </c>
      <c r="N187" s="27">
        <f t="shared" si="25"/>
        <v>0.57499999999999996</v>
      </c>
      <c r="O187" s="27">
        <v>0</v>
      </c>
      <c r="P187" s="27">
        <f>N187*10</f>
        <v>5.75</v>
      </c>
      <c r="Q187" s="27">
        <f t="shared" si="35"/>
        <v>6.8999999999999995</v>
      </c>
      <c r="R187" s="27">
        <f t="shared" si="28"/>
        <v>6.8999999999999995</v>
      </c>
      <c r="S187" s="27">
        <f t="shared" si="29"/>
        <v>6.8999999999999995</v>
      </c>
      <c r="T187" s="27">
        <f t="shared" si="30"/>
        <v>6.8999999999999995</v>
      </c>
      <c r="U187" s="27">
        <f t="shared" si="27"/>
        <v>2.875</v>
      </c>
      <c r="V187" s="27">
        <f t="shared" si="31"/>
        <v>36.224999999999994</v>
      </c>
      <c r="AE187" s="6"/>
      <c r="AG187" s="6"/>
    </row>
    <row r="188" spans="1:33" s="5" customFormat="1" x14ac:dyDescent="0.25">
      <c r="A188" s="5" t="s">
        <v>718</v>
      </c>
      <c r="B188" s="5" t="s">
        <v>9</v>
      </c>
      <c r="C188" s="31"/>
      <c r="D188" s="31">
        <v>22500</v>
      </c>
      <c r="E188" s="31">
        <v>22500</v>
      </c>
      <c r="F188" s="31">
        <v>159800</v>
      </c>
      <c r="G188" s="9">
        <v>31.004999999999999</v>
      </c>
      <c r="H188" s="9">
        <v>25.638000000000002</v>
      </c>
      <c r="I188" s="9">
        <f t="shared" si="32"/>
        <v>25</v>
      </c>
      <c r="J188" s="5" t="s">
        <v>84</v>
      </c>
      <c r="K188" s="5" t="s">
        <v>85</v>
      </c>
      <c r="L188" s="5">
        <v>84057</v>
      </c>
      <c r="M188" s="6">
        <v>42234</v>
      </c>
      <c r="N188" s="27">
        <f t="shared" si="25"/>
        <v>0.57499999999999996</v>
      </c>
      <c r="O188" s="27">
        <f>N188*4</f>
        <v>2.2999999999999998</v>
      </c>
      <c r="P188" s="27">
        <f>N188*12</f>
        <v>6.8999999999999995</v>
      </c>
      <c r="Q188" s="27">
        <f t="shared" si="35"/>
        <v>6.8999999999999995</v>
      </c>
      <c r="R188" s="27">
        <f t="shared" si="28"/>
        <v>6.8999999999999995</v>
      </c>
      <c r="S188" s="27">
        <f t="shared" si="29"/>
        <v>6.8999999999999995</v>
      </c>
      <c r="T188" s="27">
        <f t="shared" si="30"/>
        <v>6.8999999999999995</v>
      </c>
      <c r="U188" s="27">
        <f t="shared" si="27"/>
        <v>2.875</v>
      </c>
      <c r="V188" s="27">
        <f t="shared" si="31"/>
        <v>39.674999999999997</v>
      </c>
      <c r="AE188" s="6"/>
      <c r="AG188" s="6"/>
    </row>
    <row r="189" spans="1:33" s="5" customFormat="1" x14ac:dyDescent="0.25">
      <c r="A189" s="5" t="s">
        <v>720</v>
      </c>
      <c r="B189" s="5" t="s">
        <v>9</v>
      </c>
      <c r="C189" s="31"/>
      <c r="D189" s="31">
        <v>22500</v>
      </c>
      <c r="E189" s="31">
        <v>22500</v>
      </c>
      <c r="F189" s="31">
        <v>157900</v>
      </c>
      <c r="G189" s="9">
        <v>33</v>
      </c>
      <c r="H189" s="9">
        <v>27.599</v>
      </c>
      <c r="I189" s="9">
        <f t="shared" si="32"/>
        <v>25</v>
      </c>
      <c r="J189" s="5" t="s">
        <v>13</v>
      </c>
      <c r="K189" s="5" t="s">
        <v>11</v>
      </c>
      <c r="L189" s="5">
        <v>84109</v>
      </c>
      <c r="M189" s="6">
        <v>42319</v>
      </c>
      <c r="N189" s="27">
        <f t="shared" si="25"/>
        <v>0.57499999999999996</v>
      </c>
      <c r="O189" s="27">
        <f>N189*1</f>
        <v>0.57499999999999996</v>
      </c>
      <c r="P189" s="27">
        <f>N189*12</f>
        <v>6.8999999999999995</v>
      </c>
      <c r="Q189" s="27">
        <f t="shared" si="35"/>
        <v>6.8999999999999995</v>
      </c>
      <c r="R189" s="27">
        <f t="shared" si="28"/>
        <v>6.8999999999999995</v>
      </c>
      <c r="S189" s="27">
        <f t="shared" si="29"/>
        <v>6.8999999999999995</v>
      </c>
      <c r="T189" s="27">
        <f t="shared" si="30"/>
        <v>6.8999999999999995</v>
      </c>
      <c r="U189" s="27">
        <f t="shared" si="27"/>
        <v>2.875</v>
      </c>
      <c r="V189" s="27">
        <f t="shared" si="31"/>
        <v>37.949999999999996</v>
      </c>
      <c r="AE189" s="6"/>
      <c r="AG189" s="6"/>
    </row>
    <row r="190" spans="1:33" s="5" customFormat="1" x14ac:dyDescent="0.25">
      <c r="A190" s="5" t="s">
        <v>721</v>
      </c>
      <c r="B190" s="5" t="s">
        <v>9</v>
      </c>
      <c r="C190" s="31"/>
      <c r="D190" s="31">
        <v>22500</v>
      </c>
      <c r="E190" s="31">
        <v>22500</v>
      </c>
      <c r="F190" s="31">
        <v>157900</v>
      </c>
      <c r="G190" s="9">
        <v>33</v>
      </c>
      <c r="H190" s="9">
        <v>27.599</v>
      </c>
      <c r="I190" s="9">
        <f t="shared" si="32"/>
        <v>25</v>
      </c>
      <c r="J190" s="5" t="s">
        <v>13</v>
      </c>
      <c r="K190" s="5" t="s">
        <v>11</v>
      </c>
      <c r="L190" s="5">
        <v>84109</v>
      </c>
      <c r="M190" s="6">
        <v>42509</v>
      </c>
      <c r="N190" s="27">
        <f t="shared" si="25"/>
        <v>0.57499999999999996</v>
      </c>
      <c r="O190" s="27">
        <v>0</v>
      </c>
      <c r="P190" s="27">
        <f>N190*7</f>
        <v>4.0249999999999995</v>
      </c>
      <c r="Q190" s="27">
        <f t="shared" si="35"/>
        <v>6.8999999999999995</v>
      </c>
      <c r="R190" s="27">
        <f t="shared" si="28"/>
        <v>6.8999999999999995</v>
      </c>
      <c r="S190" s="27">
        <f t="shared" si="29"/>
        <v>6.8999999999999995</v>
      </c>
      <c r="T190" s="27">
        <f t="shared" si="30"/>
        <v>6.8999999999999995</v>
      </c>
      <c r="U190" s="27">
        <f t="shared" si="27"/>
        <v>2.875</v>
      </c>
      <c r="V190" s="27">
        <f t="shared" si="31"/>
        <v>34.5</v>
      </c>
      <c r="AE190" s="6"/>
      <c r="AG190" s="6"/>
    </row>
    <row r="191" spans="1:33" s="5" customFormat="1" x14ac:dyDescent="0.25">
      <c r="A191" s="5" t="s">
        <v>722</v>
      </c>
      <c r="B191" s="5" t="s">
        <v>9</v>
      </c>
      <c r="C191" s="31"/>
      <c r="D191" s="31">
        <v>22500</v>
      </c>
      <c r="E191" s="31">
        <v>22500</v>
      </c>
      <c r="F191" s="31">
        <v>157900</v>
      </c>
      <c r="G191" s="9">
        <v>33</v>
      </c>
      <c r="H191" s="9">
        <v>27.408999999999999</v>
      </c>
      <c r="I191" s="9">
        <f t="shared" si="32"/>
        <v>25</v>
      </c>
      <c r="J191" s="5" t="s">
        <v>13</v>
      </c>
      <c r="K191" s="5" t="s">
        <v>11</v>
      </c>
      <c r="L191" s="5">
        <v>84109</v>
      </c>
      <c r="M191" s="6">
        <v>42319</v>
      </c>
      <c r="N191" s="27">
        <f t="shared" si="25"/>
        <v>0.57499999999999996</v>
      </c>
      <c r="O191" s="27">
        <f>N191*1</f>
        <v>0.57499999999999996</v>
      </c>
      <c r="P191" s="27">
        <f>N191*12</f>
        <v>6.8999999999999995</v>
      </c>
      <c r="Q191" s="27">
        <f t="shared" si="35"/>
        <v>6.8999999999999995</v>
      </c>
      <c r="R191" s="27">
        <f t="shared" si="28"/>
        <v>6.8999999999999995</v>
      </c>
      <c r="S191" s="27">
        <f t="shared" si="29"/>
        <v>6.8999999999999995</v>
      </c>
      <c r="T191" s="27">
        <f t="shared" si="30"/>
        <v>6.8999999999999995</v>
      </c>
      <c r="U191" s="27">
        <f t="shared" si="27"/>
        <v>2.875</v>
      </c>
      <c r="V191" s="27">
        <f t="shared" si="31"/>
        <v>37.949999999999996</v>
      </c>
      <c r="AE191" s="6"/>
      <c r="AG191" s="6"/>
    </row>
    <row r="192" spans="1:33" s="5" customFormat="1" x14ac:dyDescent="0.25">
      <c r="A192" s="5" t="s">
        <v>723</v>
      </c>
      <c r="B192" s="5" t="s">
        <v>9</v>
      </c>
      <c r="C192" s="31"/>
      <c r="D192" s="31">
        <v>22500</v>
      </c>
      <c r="E192" s="31">
        <v>22500</v>
      </c>
      <c r="F192" s="31">
        <v>157900</v>
      </c>
      <c r="G192" s="9">
        <v>33</v>
      </c>
      <c r="H192" s="9">
        <v>27.599</v>
      </c>
      <c r="I192" s="9">
        <f t="shared" si="32"/>
        <v>25</v>
      </c>
      <c r="J192" s="5" t="s">
        <v>13</v>
      </c>
      <c r="K192" s="5" t="s">
        <v>11</v>
      </c>
      <c r="L192" s="5">
        <v>84109</v>
      </c>
      <c r="M192" s="6">
        <v>42509</v>
      </c>
      <c r="N192" s="27">
        <f t="shared" si="25"/>
        <v>0.57499999999999996</v>
      </c>
      <c r="O192" s="27">
        <v>0</v>
      </c>
      <c r="P192" s="27">
        <f>N192*7</f>
        <v>4.0249999999999995</v>
      </c>
      <c r="Q192" s="27">
        <f t="shared" si="35"/>
        <v>6.8999999999999995</v>
      </c>
      <c r="R192" s="27">
        <f t="shared" si="28"/>
        <v>6.8999999999999995</v>
      </c>
      <c r="S192" s="27">
        <f t="shared" si="29"/>
        <v>6.8999999999999995</v>
      </c>
      <c r="T192" s="27">
        <f t="shared" si="30"/>
        <v>6.8999999999999995</v>
      </c>
      <c r="U192" s="27">
        <f t="shared" si="27"/>
        <v>2.875</v>
      </c>
      <c r="V192" s="28">
        <f t="shared" si="31"/>
        <v>34.5</v>
      </c>
      <c r="AE192" s="6"/>
      <c r="AG192" s="6"/>
    </row>
    <row r="193" spans="1:35" s="5" customFormat="1" x14ac:dyDescent="0.25">
      <c r="A193" s="5" t="s">
        <v>724</v>
      </c>
      <c r="B193" s="5" t="s">
        <v>9</v>
      </c>
      <c r="C193" s="31"/>
      <c r="D193" s="31">
        <v>22500</v>
      </c>
      <c r="E193" s="31">
        <v>22500</v>
      </c>
      <c r="F193" s="31">
        <v>157900</v>
      </c>
      <c r="G193" s="9">
        <v>33</v>
      </c>
      <c r="H193" s="9">
        <v>27.599</v>
      </c>
      <c r="I193" s="9">
        <f t="shared" si="32"/>
        <v>25</v>
      </c>
      <c r="J193" s="5" t="s">
        <v>13</v>
      </c>
      <c r="K193" s="5" t="s">
        <v>11</v>
      </c>
      <c r="L193" s="5">
        <v>84109</v>
      </c>
      <c r="M193" s="6">
        <v>42319</v>
      </c>
      <c r="N193" s="27">
        <f t="shared" si="25"/>
        <v>0.57499999999999996</v>
      </c>
      <c r="O193" s="27">
        <f>N193*1</f>
        <v>0.57499999999999996</v>
      </c>
      <c r="P193" s="27">
        <f>N193*12</f>
        <v>6.8999999999999995</v>
      </c>
      <c r="Q193" s="27">
        <f t="shared" si="35"/>
        <v>6.8999999999999995</v>
      </c>
      <c r="R193" s="27">
        <f t="shared" si="28"/>
        <v>6.8999999999999995</v>
      </c>
      <c r="S193" s="27">
        <f t="shared" si="29"/>
        <v>6.8999999999999995</v>
      </c>
      <c r="T193" s="27">
        <f t="shared" si="30"/>
        <v>6.8999999999999995</v>
      </c>
      <c r="U193" s="27">
        <f t="shared" si="27"/>
        <v>2.875</v>
      </c>
      <c r="V193" s="27">
        <f t="shared" si="31"/>
        <v>37.949999999999996</v>
      </c>
      <c r="AE193" s="6"/>
      <c r="AG193" s="6"/>
    </row>
    <row r="194" spans="1:35" s="5" customFormat="1" x14ac:dyDescent="0.25">
      <c r="A194" s="5" t="s">
        <v>725</v>
      </c>
      <c r="B194" s="5" t="s">
        <v>9</v>
      </c>
      <c r="C194" s="31"/>
      <c r="D194" s="31">
        <v>22500</v>
      </c>
      <c r="E194" s="31">
        <v>22500</v>
      </c>
      <c r="F194" s="31">
        <v>157900</v>
      </c>
      <c r="G194" s="9">
        <v>33</v>
      </c>
      <c r="H194" s="9">
        <v>27.599</v>
      </c>
      <c r="I194" s="9">
        <f t="shared" si="32"/>
        <v>25</v>
      </c>
      <c r="J194" s="5" t="s">
        <v>13</v>
      </c>
      <c r="K194" s="5" t="s">
        <v>11</v>
      </c>
      <c r="L194" s="5">
        <v>84109</v>
      </c>
      <c r="M194" s="6">
        <v>42319</v>
      </c>
      <c r="N194" s="27">
        <f t="shared" ref="N194:N257" si="36">I194*0.023</f>
        <v>0.57499999999999996</v>
      </c>
      <c r="O194" s="27">
        <f>N194*1</f>
        <v>0.57499999999999996</v>
      </c>
      <c r="P194" s="27">
        <f>N194*12</f>
        <v>6.8999999999999995</v>
      </c>
      <c r="Q194" s="27">
        <f t="shared" si="35"/>
        <v>6.8999999999999995</v>
      </c>
      <c r="R194" s="27">
        <f t="shared" si="28"/>
        <v>6.8999999999999995</v>
      </c>
      <c r="S194" s="27">
        <f t="shared" si="29"/>
        <v>6.8999999999999995</v>
      </c>
      <c r="T194" s="27">
        <f t="shared" si="30"/>
        <v>6.8999999999999995</v>
      </c>
      <c r="U194" s="27">
        <f t="shared" ref="U194:U257" si="37">N194*5</f>
        <v>2.875</v>
      </c>
      <c r="V194" s="27">
        <f t="shared" si="31"/>
        <v>37.949999999999996</v>
      </c>
      <c r="AE194" s="6"/>
      <c r="AG194" s="6"/>
    </row>
    <row r="195" spans="1:35" s="5" customFormat="1" x14ac:dyDescent="0.25">
      <c r="A195" s="5" t="s">
        <v>726</v>
      </c>
      <c r="B195" s="5" t="s">
        <v>9</v>
      </c>
      <c r="C195" s="31"/>
      <c r="D195" s="31">
        <v>22500</v>
      </c>
      <c r="E195" s="31">
        <v>22500</v>
      </c>
      <c r="F195" s="31">
        <v>157900</v>
      </c>
      <c r="G195" s="9">
        <v>33</v>
      </c>
      <c r="H195" s="9">
        <v>27.599</v>
      </c>
      <c r="I195" s="9">
        <f t="shared" si="32"/>
        <v>25</v>
      </c>
      <c r="J195" s="5" t="s">
        <v>13</v>
      </c>
      <c r="K195" s="5" t="s">
        <v>11</v>
      </c>
      <c r="L195" s="5">
        <v>84109</v>
      </c>
      <c r="M195" s="6">
        <v>42319</v>
      </c>
      <c r="N195" s="27">
        <f t="shared" si="36"/>
        <v>0.57499999999999996</v>
      </c>
      <c r="O195" s="27">
        <f>N195*1</f>
        <v>0.57499999999999996</v>
      </c>
      <c r="P195" s="27">
        <f>N195*12</f>
        <v>6.8999999999999995</v>
      </c>
      <c r="Q195" s="27">
        <f t="shared" si="35"/>
        <v>6.8999999999999995</v>
      </c>
      <c r="R195" s="27">
        <f t="shared" ref="R195:R258" si="38">N195*12</f>
        <v>6.8999999999999995</v>
      </c>
      <c r="S195" s="27">
        <f t="shared" ref="S195:S258" si="39">N195*12</f>
        <v>6.8999999999999995</v>
      </c>
      <c r="T195" s="27">
        <f t="shared" ref="T195:T258" si="40">N195*12</f>
        <v>6.8999999999999995</v>
      </c>
      <c r="U195" s="27">
        <f t="shared" si="37"/>
        <v>2.875</v>
      </c>
      <c r="V195" s="27">
        <f t="shared" ref="V195:V258" si="41">SUM(O195:U195)</f>
        <v>37.949999999999996</v>
      </c>
    </row>
    <row r="196" spans="1:35" s="5" customFormat="1" x14ac:dyDescent="0.25">
      <c r="A196" s="5" t="s">
        <v>727</v>
      </c>
      <c r="B196" s="5" t="s">
        <v>9</v>
      </c>
      <c r="C196" s="31"/>
      <c r="D196" s="31">
        <v>22500</v>
      </c>
      <c r="E196" s="31">
        <v>22500</v>
      </c>
      <c r="F196" s="31">
        <v>157900</v>
      </c>
      <c r="G196" s="9">
        <v>33</v>
      </c>
      <c r="H196" s="9">
        <v>27.599</v>
      </c>
      <c r="I196" s="9">
        <f t="shared" si="32"/>
        <v>25</v>
      </c>
      <c r="J196" s="5" t="s">
        <v>13</v>
      </c>
      <c r="K196" s="5" t="s">
        <v>11</v>
      </c>
      <c r="L196" s="5">
        <v>84109</v>
      </c>
      <c r="M196" s="6">
        <v>42319</v>
      </c>
      <c r="N196" s="27">
        <f t="shared" si="36"/>
        <v>0.57499999999999996</v>
      </c>
      <c r="O196" s="27">
        <f>N196*1</f>
        <v>0.57499999999999996</v>
      </c>
      <c r="P196" s="27">
        <f>N196*12</f>
        <v>6.8999999999999995</v>
      </c>
      <c r="Q196" s="27">
        <f t="shared" si="35"/>
        <v>6.8999999999999995</v>
      </c>
      <c r="R196" s="27">
        <f t="shared" si="38"/>
        <v>6.8999999999999995</v>
      </c>
      <c r="S196" s="27">
        <f t="shared" si="39"/>
        <v>6.8999999999999995</v>
      </c>
      <c r="T196" s="27">
        <f t="shared" si="40"/>
        <v>6.8999999999999995</v>
      </c>
      <c r="U196" s="27">
        <f t="shared" si="37"/>
        <v>2.875</v>
      </c>
      <c r="V196" s="27">
        <f t="shared" si="41"/>
        <v>37.949999999999996</v>
      </c>
      <c r="AE196" s="6"/>
      <c r="AG196" s="6"/>
    </row>
    <row r="197" spans="1:35" s="5" customFormat="1" x14ac:dyDescent="0.25">
      <c r="A197" s="5" t="s">
        <v>729</v>
      </c>
      <c r="B197" s="5" t="s">
        <v>9</v>
      </c>
      <c r="C197" s="31"/>
      <c r="D197" s="31">
        <v>22500</v>
      </c>
      <c r="E197" s="31">
        <v>22500</v>
      </c>
      <c r="F197" s="31">
        <v>86139.8</v>
      </c>
      <c r="G197" s="9">
        <v>33.479999999999997</v>
      </c>
      <c r="H197" s="9">
        <v>30.097999999999999</v>
      </c>
      <c r="I197" s="9">
        <f t="shared" si="32"/>
        <v>25</v>
      </c>
      <c r="J197" s="5" t="s">
        <v>823</v>
      </c>
      <c r="K197" s="5" t="s">
        <v>24</v>
      </c>
      <c r="L197" s="5">
        <v>84714</v>
      </c>
      <c r="M197" s="6">
        <v>42415</v>
      </c>
      <c r="N197" s="27">
        <f t="shared" si="36"/>
        <v>0.57499999999999996</v>
      </c>
      <c r="O197" s="27">
        <v>0</v>
      </c>
      <c r="P197" s="27">
        <f>N197*10</f>
        <v>5.75</v>
      </c>
      <c r="Q197" s="27">
        <f t="shared" si="35"/>
        <v>6.8999999999999995</v>
      </c>
      <c r="R197" s="27">
        <f t="shared" si="38"/>
        <v>6.8999999999999995</v>
      </c>
      <c r="S197" s="27">
        <f t="shared" si="39"/>
        <v>6.8999999999999995</v>
      </c>
      <c r="T197" s="27">
        <f t="shared" si="40"/>
        <v>6.8999999999999995</v>
      </c>
      <c r="U197" s="27">
        <f t="shared" si="37"/>
        <v>2.875</v>
      </c>
      <c r="V197" s="27">
        <f t="shared" si="41"/>
        <v>36.224999999999994</v>
      </c>
      <c r="AE197" s="6"/>
      <c r="AG197" s="6"/>
      <c r="AI197" s="6"/>
    </row>
    <row r="198" spans="1:35" s="5" customFormat="1" x14ac:dyDescent="0.25">
      <c r="A198" s="5" t="s">
        <v>730</v>
      </c>
      <c r="B198" s="5" t="s">
        <v>9</v>
      </c>
      <c r="C198" s="31"/>
      <c r="D198" s="31">
        <v>22500</v>
      </c>
      <c r="E198" s="31">
        <v>22500</v>
      </c>
      <c r="F198" s="31">
        <v>73625</v>
      </c>
      <c r="G198" s="9">
        <v>33.479999999999997</v>
      </c>
      <c r="H198" s="9">
        <v>30.088999999999999</v>
      </c>
      <c r="I198" s="9">
        <f t="shared" si="32"/>
        <v>25</v>
      </c>
      <c r="J198" s="5" t="s">
        <v>823</v>
      </c>
      <c r="K198" s="5" t="s">
        <v>24</v>
      </c>
      <c r="L198" s="5">
        <v>84714</v>
      </c>
      <c r="M198" s="6">
        <v>42425</v>
      </c>
      <c r="N198" s="27">
        <f t="shared" si="36"/>
        <v>0.57499999999999996</v>
      </c>
      <c r="O198" s="27">
        <v>0</v>
      </c>
      <c r="P198" s="27">
        <f>N198*10</f>
        <v>5.75</v>
      </c>
      <c r="Q198" s="27">
        <f t="shared" si="35"/>
        <v>6.8999999999999995</v>
      </c>
      <c r="R198" s="27">
        <f t="shared" si="38"/>
        <v>6.8999999999999995</v>
      </c>
      <c r="S198" s="27">
        <f t="shared" si="39"/>
        <v>6.8999999999999995</v>
      </c>
      <c r="T198" s="27">
        <f t="shared" si="40"/>
        <v>6.8999999999999995</v>
      </c>
      <c r="U198" s="27">
        <f t="shared" si="37"/>
        <v>2.875</v>
      </c>
      <c r="V198" s="27">
        <f t="shared" si="41"/>
        <v>36.224999999999994</v>
      </c>
      <c r="AE198" s="6"/>
      <c r="AG198" s="6"/>
    </row>
    <row r="199" spans="1:35" s="5" customFormat="1" x14ac:dyDescent="0.25">
      <c r="A199" s="5" t="s">
        <v>704</v>
      </c>
      <c r="B199" s="5" t="s">
        <v>9</v>
      </c>
      <c r="C199" s="31"/>
      <c r="D199" s="31">
        <v>19779.3</v>
      </c>
      <c r="E199" s="31">
        <v>19779.3</v>
      </c>
      <c r="F199" s="31">
        <v>80801</v>
      </c>
      <c r="G199" s="9">
        <v>28.395</v>
      </c>
      <c r="H199" s="9">
        <v>23.146999999999998</v>
      </c>
      <c r="I199" s="9">
        <f t="shared" si="32"/>
        <v>21.977</v>
      </c>
      <c r="J199" s="5" t="s">
        <v>13</v>
      </c>
      <c r="K199" s="5" t="s">
        <v>11</v>
      </c>
      <c r="L199" s="5">
        <v>84115</v>
      </c>
      <c r="M199" s="6">
        <v>42488</v>
      </c>
      <c r="N199" s="27">
        <f t="shared" si="36"/>
        <v>0.505471</v>
      </c>
      <c r="O199" s="27">
        <v>0</v>
      </c>
      <c r="P199" s="27">
        <f>N199*8</f>
        <v>4.043768</v>
      </c>
      <c r="Q199" s="27">
        <f t="shared" si="35"/>
        <v>6.065652</v>
      </c>
      <c r="R199" s="27">
        <f t="shared" si="38"/>
        <v>6.065652</v>
      </c>
      <c r="S199" s="27">
        <f t="shared" si="39"/>
        <v>6.065652</v>
      </c>
      <c r="T199" s="27">
        <f t="shared" si="40"/>
        <v>6.065652</v>
      </c>
      <c r="U199" s="27">
        <f t="shared" si="37"/>
        <v>2.527355</v>
      </c>
      <c r="V199" s="27">
        <f t="shared" si="41"/>
        <v>30.833731</v>
      </c>
      <c r="AE199" s="6"/>
      <c r="AG199" s="6"/>
    </row>
    <row r="200" spans="1:35" s="5" customFormat="1" x14ac:dyDescent="0.25">
      <c r="A200" s="5" t="s">
        <v>947</v>
      </c>
      <c r="B200" s="5" t="s">
        <v>9</v>
      </c>
      <c r="C200" s="31"/>
      <c r="D200" s="31">
        <v>22500</v>
      </c>
      <c r="E200" s="31">
        <v>22500</v>
      </c>
      <c r="F200" s="31">
        <v>84924.5</v>
      </c>
      <c r="G200" s="9">
        <v>34.56</v>
      </c>
      <c r="H200" s="9">
        <v>29.135000000000002</v>
      </c>
      <c r="I200" s="9">
        <f t="shared" si="32"/>
        <v>25</v>
      </c>
      <c r="J200" s="5" t="s">
        <v>247</v>
      </c>
      <c r="K200" s="5" t="s">
        <v>11</v>
      </c>
      <c r="L200" s="5">
        <v>84047</v>
      </c>
      <c r="M200" s="6">
        <v>42717</v>
      </c>
      <c r="N200" s="27">
        <f t="shared" si="36"/>
        <v>0.57499999999999996</v>
      </c>
      <c r="O200" s="27">
        <v>0</v>
      </c>
      <c r="P200" s="27">
        <v>0</v>
      </c>
      <c r="Q200" s="27">
        <f t="shared" si="35"/>
        <v>6.8999999999999995</v>
      </c>
      <c r="R200" s="27">
        <f t="shared" si="38"/>
        <v>6.8999999999999995</v>
      </c>
      <c r="S200" s="27">
        <f t="shared" si="39"/>
        <v>6.8999999999999995</v>
      </c>
      <c r="T200" s="27">
        <f t="shared" si="40"/>
        <v>6.8999999999999995</v>
      </c>
      <c r="U200" s="27">
        <f t="shared" si="37"/>
        <v>2.875</v>
      </c>
      <c r="V200" s="27">
        <f t="shared" si="41"/>
        <v>30.474999999999998</v>
      </c>
    </row>
    <row r="201" spans="1:35" s="5" customFormat="1" x14ac:dyDescent="0.25">
      <c r="A201" s="5" t="s">
        <v>734</v>
      </c>
      <c r="B201" s="5" t="s">
        <v>9</v>
      </c>
      <c r="C201" s="31"/>
      <c r="D201" s="31">
        <v>22500</v>
      </c>
      <c r="E201" s="31">
        <v>22500</v>
      </c>
      <c r="F201" s="31">
        <v>106173</v>
      </c>
      <c r="G201" s="9">
        <v>39.78</v>
      </c>
      <c r="H201" s="9">
        <v>32.526000000000003</v>
      </c>
      <c r="I201" s="9">
        <f t="shared" si="32"/>
        <v>25</v>
      </c>
      <c r="J201" s="5" t="s">
        <v>28</v>
      </c>
      <c r="K201" s="5" t="s">
        <v>11</v>
      </c>
      <c r="L201" s="5">
        <v>84088</v>
      </c>
      <c r="M201" s="6">
        <v>42257</v>
      </c>
      <c r="N201" s="27">
        <f t="shared" si="36"/>
        <v>0.57499999999999996</v>
      </c>
      <c r="O201" s="27">
        <f>N201*3</f>
        <v>1.7249999999999999</v>
      </c>
      <c r="P201" s="27">
        <f>N201*12</f>
        <v>6.8999999999999995</v>
      </c>
      <c r="Q201" s="27">
        <f t="shared" si="35"/>
        <v>6.8999999999999995</v>
      </c>
      <c r="R201" s="27">
        <f t="shared" si="38"/>
        <v>6.8999999999999995</v>
      </c>
      <c r="S201" s="27">
        <f t="shared" si="39"/>
        <v>6.8999999999999995</v>
      </c>
      <c r="T201" s="27">
        <f t="shared" si="40"/>
        <v>6.8999999999999995</v>
      </c>
      <c r="U201" s="27">
        <f t="shared" si="37"/>
        <v>2.875</v>
      </c>
      <c r="V201" s="27">
        <f t="shared" si="41"/>
        <v>39.099999999999994</v>
      </c>
      <c r="AE201" s="6"/>
      <c r="AG201" s="6"/>
    </row>
    <row r="202" spans="1:35" s="5" customFormat="1" x14ac:dyDescent="0.25">
      <c r="A202" s="5" t="s">
        <v>740</v>
      </c>
      <c r="B202" s="5" t="s">
        <v>9</v>
      </c>
      <c r="C202" s="31"/>
      <c r="D202" s="31">
        <v>22500</v>
      </c>
      <c r="E202" s="31">
        <v>22500</v>
      </c>
      <c r="F202" s="31">
        <v>90570.82</v>
      </c>
      <c r="G202" s="9">
        <v>33.479999999999997</v>
      </c>
      <c r="H202" s="9">
        <v>30.088999999999999</v>
      </c>
      <c r="I202" s="9">
        <f t="shared" si="32"/>
        <v>25</v>
      </c>
      <c r="J202" s="5" t="s">
        <v>600</v>
      </c>
      <c r="K202" s="5" t="s">
        <v>72</v>
      </c>
      <c r="L202" s="5">
        <v>84725</v>
      </c>
      <c r="M202" s="6">
        <v>42415</v>
      </c>
      <c r="N202" s="27">
        <f t="shared" si="36"/>
        <v>0.57499999999999996</v>
      </c>
      <c r="O202" s="27">
        <v>0</v>
      </c>
      <c r="P202" s="27">
        <f>N202*10</f>
        <v>5.75</v>
      </c>
      <c r="Q202" s="27">
        <f t="shared" si="35"/>
        <v>6.8999999999999995</v>
      </c>
      <c r="R202" s="27">
        <f t="shared" si="38"/>
        <v>6.8999999999999995</v>
      </c>
      <c r="S202" s="27">
        <f t="shared" si="39"/>
        <v>6.8999999999999995</v>
      </c>
      <c r="T202" s="27">
        <f t="shared" si="40"/>
        <v>6.8999999999999995</v>
      </c>
      <c r="U202" s="27">
        <f t="shared" si="37"/>
        <v>2.875</v>
      </c>
      <c r="V202" s="27">
        <f t="shared" si="41"/>
        <v>36.224999999999994</v>
      </c>
      <c r="AE202" s="6"/>
      <c r="AG202" s="6"/>
    </row>
    <row r="203" spans="1:35" s="5" customFormat="1" x14ac:dyDescent="0.25">
      <c r="A203" s="5" t="s">
        <v>741</v>
      </c>
      <c r="B203" s="5" t="s">
        <v>9</v>
      </c>
      <c r="C203" s="31"/>
      <c r="D203" s="31">
        <v>22500</v>
      </c>
      <c r="E203" s="31">
        <v>22500</v>
      </c>
      <c r="F203" s="31">
        <v>59982.36</v>
      </c>
      <c r="G203" s="9">
        <v>33.479999999999997</v>
      </c>
      <c r="H203" s="9">
        <v>30.099</v>
      </c>
      <c r="I203" s="9">
        <f t="shared" si="32"/>
        <v>25</v>
      </c>
      <c r="J203" s="5" t="s">
        <v>600</v>
      </c>
      <c r="K203" s="5" t="s">
        <v>72</v>
      </c>
      <c r="L203" s="5">
        <v>84725</v>
      </c>
      <c r="M203" s="6">
        <v>42425</v>
      </c>
      <c r="N203" s="27">
        <f t="shared" si="36"/>
        <v>0.57499999999999996</v>
      </c>
      <c r="O203" s="27">
        <v>0</v>
      </c>
      <c r="P203" s="27">
        <f>N203*10</f>
        <v>5.75</v>
      </c>
      <c r="Q203" s="27">
        <f t="shared" si="35"/>
        <v>6.8999999999999995</v>
      </c>
      <c r="R203" s="27">
        <f t="shared" si="38"/>
        <v>6.8999999999999995</v>
      </c>
      <c r="S203" s="27">
        <f t="shared" si="39"/>
        <v>6.8999999999999995</v>
      </c>
      <c r="T203" s="27">
        <f t="shared" si="40"/>
        <v>6.8999999999999995</v>
      </c>
      <c r="U203" s="27">
        <f t="shared" si="37"/>
        <v>2.875</v>
      </c>
      <c r="V203" s="27">
        <f t="shared" si="41"/>
        <v>36.224999999999994</v>
      </c>
    </row>
    <row r="204" spans="1:35" s="5" customFormat="1" x14ac:dyDescent="0.25">
      <c r="A204" s="5" t="s">
        <v>742</v>
      </c>
      <c r="B204" s="5" t="s">
        <v>9</v>
      </c>
      <c r="C204" s="31"/>
      <c r="D204" s="31">
        <v>22500</v>
      </c>
      <c r="E204" s="31">
        <v>22500</v>
      </c>
      <c r="F204" s="31">
        <v>86139.8</v>
      </c>
      <c r="G204" s="9">
        <v>33.479999999999997</v>
      </c>
      <c r="H204" s="9">
        <v>30.1</v>
      </c>
      <c r="I204" s="9">
        <f t="shared" si="32"/>
        <v>25</v>
      </c>
      <c r="J204" s="5" t="s">
        <v>600</v>
      </c>
      <c r="K204" s="5" t="s">
        <v>72</v>
      </c>
      <c r="L204" s="5">
        <v>84725</v>
      </c>
      <c r="M204" s="6">
        <v>42415</v>
      </c>
      <c r="N204" s="27">
        <f t="shared" si="36"/>
        <v>0.57499999999999996</v>
      </c>
      <c r="O204" s="27">
        <v>0</v>
      </c>
      <c r="P204" s="27">
        <f>N204*10</f>
        <v>5.75</v>
      </c>
      <c r="Q204" s="27">
        <f t="shared" si="35"/>
        <v>6.8999999999999995</v>
      </c>
      <c r="R204" s="27">
        <f t="shared" si="38"/>
        <v>6.8999999999999995</v>
      </c>
      <c r="S204" s="27">
        <f t="shared" si="39"/>
        <v>6.8999999999999995</v>
      </c>
      <c r="T204" s="27">
        <f t="shared" si="40"/>
        <v>6.8999999999999995</v>
      </c>
      <c r="U204" s="27">
        <f t="shared" si="37"/>
        <v>2.875</v>
      </c>
      <c r="V204" s="27">
        <f t="shared" si="41"/>
        <v>36.224999999999994</v>
      </c>
    </row>
    <row r="205" spans="1:35" s="5" customFormat="1" x14ac:dyDescent="0.25">
      <c r="A205" s="5" t="s">
        <v>744</v>
      </c>
      <c r="B205" s="5" t="s">
        <v>9</v>
      </c>
      <c r="C205" s="31"/>
      <c r="D205" s="31">
        <v>15467.4</v>
      </c>
      <c r="E205" s="31">
        <v>15467.4</v>
      </c>
      <c r="F205" s="31">
        <v>57628.24</v>
      </c>
      <c r="G205" s="9">
        <v>21.28</v>
      </c>
      <c r="H205" s="9">
        <v>17.186</v>
      </c>
      <c r="I205" s="9">
        <f t="shared" si="32"/>
        <v>17.186</v>
      </c>
      <c r="J205" s="5" t="s">
        <v>126</v>
      </c>
      <c r="K205" s="5" t="s">
        <v>11</v>
      </c>
      <c r="L205" s="5">
        <v>84020</v>
      </c>
      <c r="M205" s="6">
        <v>42488</v>
      </c>
      <c r="N205" s="27">
        <f t="shared" si="36"/>
        <v>0.39527800000000002</v>
      </c>
      <c r="O205" s="27">
        <v>0</v>
      </c>
      <c r="P205" s="27">
        <f>N205*8</f>
        <v>3.1622240000000001</v>
      </c>
      <c r="Q205" s="27">
        <f t="shared" si="35"/>
        <v>4.7433360000000002</v>
      </c>
      <c r="R205" s="27">
        <f t="shared" si="38"/>
        <v>4.7433360000000002</v>
      </c>
      <c r="S205" s="27">
        <f t="shared" si="39"/>
        <v>4.7433360000000002</v>
      </c>
      <c r="T205" s="27">
        <f t="shared" si="40"/>
        <v>4.7433360000000002</v>
      </c>
      <c r="U205" s="27">
        <f t="shared" si="37"/>
        <v>1.9763900000000001</v>
      </c>
      <c r="V205" s="27">
        <f t="shared" si="41"/>
        <v>24.111957999999998</v>
      </c>
      <c r="AE205" s="6"/>
      <c r="AG205" s="6"/>
    </row>
    <row r="206" spans="1:35" s="5" customFormat="1" x14ac:dyDescent="0.25">
      <c r="A206" s="5" t="s">
        <v>747</v>
      </c>
      <c r="B206" s="5" t="s">
        <v>9</v>
      </c>
      <c r="C206" s="31"/>
      <c r="D206" s="31">
        <v>18117.900000000001</v>
      </c>
      <c r="E206" s="31">
        <v>18117.900000000001</v>
      </c>
      <c r="F206" s="31">
        <v>164700</v>
      </c>
      <c r="G206" s="9">
        <v>24.57</v>
      </c>
      <c r="H206" s="9">
        <v>20.131</v>
      </c>
      <c r="I206" s="9">
        <f t="shared" ref="I206:I269" si="42">(D206/0.9)/1000</f>
        <v>20.131</v>
      </c>
      <c r="J206" s="5" t="s">
        <v>372</v>
      </c>
      <c r="K206" s="5" t="s">
        <v>11</v>
      </c>
      <c r="L206" s="5">
        <v>84107</v>
      </c>
      <c r="M206" s="6">
        <v>42257</v>
      </c>
      <c r="N206" s="27">
        <f t="shared" si="36"/>
        <v>0.46301300000000001</v>
      </c>
      <c r="O206" s="27">
        <f>N206*3</f>
        <v>1.3890389999999999</v>
      </c>
      <c r="P206" s="27">
        <f>N206*12</f>
        <v>5.5561559999999997</v>
      </c>
      <c r="Q206" s="27">
        <f t="shared" si="35"/>
        <v>5.5561559999999997</v>
      </c>
      <c r="R206" s="27">
        <f t="shared" si="38"/>
        <v>5.5561559999999997</v>
      </c>
      <c r="S206" s="27">
        <f t="shared" si="39"/>
        <v>5.5561559999999997</v>
      </c>
      <c r="T206" s="27">
        <f t="shared" si="40"/>
        <v>5.5561559999999997</v>
      </c>
      <c r="U206" s="27">
        <f t="shared" si="37"/>
        <v>2.3150650000000002</v>
      </c>
      <c r="V206" s="27">
        <f t="shared" si="41"/>
        <v>31.484884000000005</v>
      </c>
      <c r="AE206" s="6"/>
      <c r="AG206" s="6"/>
      <c r="AI206" s="6"/>
    </row>
    <row r="207" spans="1:35" s="5" customFormat="1" x14ac:dyDescent="0.25">
      <c r="A207" s="5" t="s">
        <v>748</v>
      </c>
      <c r="B207" s="5" t="s">
        <v>9</v>
      </c>
      <c r="C207" s="31"/>
      <c r="D207" s="31">
        <v>22500</v>
      </c>
      <c r="E207" s="31">
        <v>22500</v>
      </c>
      <c r="F207" s="31">
        <v>157345</v>
      </c>
      <c r="G207" s="9">
        <v>32.174999999999997</v>
      </c>
      <c r="H207" s="9">
        <v>26.725000000000001</v>
      </c>
      <c r="I207" s="9">
        <f t="shared" si="42"/>
        <v>25</v>
      </c>
      <c r="J207" s="5" t="s">
        <v>35</v>
      </c>
      <c r="K207" s="5" t="s">
        <v>11</v>
      </c>
      <c r="L207" s="5">
        <v>84070</v>
      </c>
      <c r="M207" s="6">
        <v>42234</v>
      </c>
      <c r="N207" s="27">
        <f t="shared" si="36"/>
        <v>0.57499999999999996</v>
      </c>
      <c r="O207" s="27">
        <f>N207*4</f>
        <v>2.2999999999999998</v>
      </c>
      <c r="P207" s="27">
        <f>N207*12</f>
        <v>6.8999999999999995</v>
      </c>
      <c r="Q207" s="27">
        <f t="shared" ref="Q207:Q238" si="43">N207*12</f>
        <v>6.8999999999999995</v>
      </c>
      <c r="R207" s="27">
        <f t="shared" si="38"/>
        <v>6.8999999999999995</v>
      </c>
      <c r="S207" s="27">
        <f t="shared" si="39"/>
        <v>6.8999999999999995</v>
      </c>
      <c r="T207" s="27">
        <f t="shared" si="40"/>
        <v>6.8999999999999995</v>
      </c>
      <c r="U207" s="27">
        <f t="shared" si="37"/>
        <v>2.875</v>
      </c>
      <c r="V207" s="27">
        <f t="shared" si="41"/>
        <v>39.674999999999997</v>
      </c>
    </row>
    <row r="208" spans="1:35" s="5" customFormat="1" x14ac:dyDescent="0.25">
      <c r="A208" s="5" t="s">
        <v>750</v>
      </c>
      <c r="B208" s="5" t="s">
        <v>9</v>
      </c>
      <c r="C208" s="31"/>
      <c r="D208" s="31">
        <v>22135.5</v>
      </c>
      <c r="E208" s="31">
        <v>22135.5</v>
      </c>
      <c r="F208" s="31">
        <v>223344</v>
      </c>
      <c r="G208" s="9">
        <v>30.24</v>
      </c>
      <c r="H208" s="9">
        <v>24.594999999999999</v>
      </c>
      <c r="I208" s="9">
        <f t="shared" si="42"/>
        <v>24.594999999999999</v>
      </c>
      <c r="J208" s="5" t="s">
        <v>13</v>
      </c>
      <c r="K208" s="5" t="s">
        <v>11</v>
      </c>
      <c r="L208" s="5">
        <v>84104</v>
      </c>
      <c r="M208" s="6">
        <v>42427</v>
      </c>
      <c r="N208" s="27">
        <f t="shared" si="36"/>
        <v>0.56568499999999999</v>
      </c>
      <c r="O208" s="27">
        <v>0</v>
      </c>
      <c r="P208" s="27">
        <f>N208*10</f>
        <v>5.6568500000000004</v>
      </c>
      <c r="Q208" s="27">
        <f t="shared" si="43"/>
        <v>6.7882199999999999</v>
      </c>
      <c r="R208" s="27">
        <f t="shared" si="38"/>
        <v>6.7882199999999999</v>
      </c>
      <c r="S208" s="27">
        <f t="shared" si="39"/>
        <v>6.7882199999999999</v>
      </c>
      <c r="T208" s="27">
        <f t="shared" si="40"/>
        <v>6.7882199999999999</v>
      </c>
      <c r="U208" s="27">
        <f t="shared" si="37"/>
        <v>2.8284250000000002</v>
      </c>
      <c r="V208" s="27">
        <f t="shared" si="41"/>
        <v>35.638155000000005</v>
      </c>
      <c r="AE208" s="6"/>
      <c r="AG208" s="6"/>
    </row>
    <row r="209" spans="1:33" s="5" customFormat="1" x14ac:dyDescent="0.25">
      <c r="A209" s="5" t="s">
        <v>745</v>
      </c>
      <c r="B209" s="5" t="s">
        <v>9</v>
      </c>
      <c r="C209" s="31"/>
      <c r="D209" s="31">
        <v>22500</v>
      </c>
      <c r="E209" s="31">
        <v>22500</v>
      </c>
      <c r="F209" s="31">
        <v>137651</v>
      </c>
      <c r="G209" s="9">
        <v>39.479999999999997</v>
      </c>
      <c r="H209" s="9">
        <v>30.797999999999998</v>
      </c>
      <c r="I209" s="9">
        <f t="shared" si="42"/>
        <v>25</v>
      </c>
      <c r="J209" s="5" t="s">
        <v>13</v>
      </c>
      <c r="K209" s="5" t="s">
        <v>11</v>
      </c>
      <c r="L209" s="5">
        <v>84108</v>
      </c>
      <c r="M209" s="6">
        <v>42320</v>
      </c>
      <c r="N209" s="27">
        <f t="shared" si="36"/>
        <v>0.57499999999999996</v>
      </c>
      <c r="O209" s="27">
        <f>N209*1</f>
        <v>0.57499999999999996</v>
      </c>
      <c r="P209" s="27">
        <f>N209*12</f>
        <v>6.8999999999999995</v>
      </c>
      <c r="Q209" s="27">
        <f t="shared" si="43"/>
        <v>6.8999999999999995</v>
      </c>
      <c r="R209" s="27">
        <f t="shared" si="38"/>
        <v>6.8999999999999995</v>
      </c>
      <c r="S209" s="27">
        <f t="shared" si="39"/>
        <v>6.8999999999999995</v>
      </c>
      <c r="T209" s="27">
        <f t="shared" si="40"/>
        <v>6.8999999999999995</v>
      </c>
      <c r="U209" s="27">
        <f t="shared" si="37"/>
        <v>2.875</v>
      </c>
      <c r="V209" s="27">
        <f t="shared" si="41"/>
        <v>37.949999999999996</v>
      </c>
      <c r="AE209" s="6"/>
      <c r="AG209" s="6"/>
    </row>
    <row r="210" spans="1:33" s="5" customFormat="1" x14ac:dyDescent="0.25">
      <c r="A210" s="5" t="s">
        <v>756</v>
      </c>
      <c r="B210" s="5" t="s">
        <v>9</v>
      </c>
      <c r="C210" s="31"/>
      <c r="D210" s="31">
        <v>18440.099999999999</v>
      </c>
      <c r="E210" s="31">
        <v>18440.099999999999</v>
      </c>
      <c r="F210" s="31">
        <v>68166.67</v>
      </c>
      <c r="G210" s="9">
        <v>24.96</v>
      </c>
      <c r="H210" s="9">
        <v>20.489000000000001</v>
      </c>
      <c r="I210" s="9">
        <f t="shared" si="42"/>
        <v>20.488999999999997</v>
      </c>
      <c r="J210" s="5" t="s">
        <v>13</v>
      </c>
      <c r="K210" s="5" t="s">
        <v>11</v>
      </c>
      <c r="L210" s="5">
        <v>84115</v>
      </c>
      <c r="M210" s="6">
        <v>42394</v>
      </c>
      <c r="N210" s="27">
        <f t="shared" si="36"/>
        <v>0.47124699999999992</v>
      </c>
      <c r="O210" s="27">
        <v>0</v>
      </c>
      <c r="P210" s="27">
        <f>N210*11</f>
        <v>5.1837169999999988</v>
      </c>
      <c r="Q210" s="27">
        <f t="shared" si="43"/>
        <v>5.6549639999999988</v>
      </c>
      <c r="R210" s="27">
        <f t="shared" si="38"/>
        <v>5.6549639999999988</v>
      </c>
      <c r="S210" s="27">
        <f t="shared" si="39"/>
        <v>5.6549639999999988</v>
      </c>
      <c r="T210" s="27">
        <f t="shared" si="40"/>
        <v>5.6549639999999988</v>
      </c>
      <c r="U210" s="27">
        <f t="shared" si="37"/>
        <v>2.3562349999999994</v>
      </c>
      <c r="V210" s="27">
        <f t="shared" si="41"/>
        <v>30.159807999999995</v>
      </c>
      <c r="AE210" s="6"/>
      <c r="AG210" s="6"/>
    </row>
    <row r="211" spans="1:33" s="5" customFormat="1" x14ac:dyDescent="0.25">
      <c r="A211" s="5" t="s">
        <v>671</v>
      </c>
      <c r="B211" s="5" t="s">
        <v>9</v>
      </c>
      <c r="C211" s="31"/>
      <c r="D211" s="31">
        <v>13411.8</v>
      </c>
      <c r="E211" s="31">
        <v>13411.8</v>
      </c>
      <c r="F211" s="31">
        <v>63538</v>
      </c>
      <c r="G211" s="9">
        <v>17.100000000000001</v>
      </c>
      <c r="H211" s="9">
        <v>14.901999999999999</v>
      </c>
      <c r="I211" s="9">
        <f t="shared" si="42"/>
        <v>14.901999999999997</v>
      </c>
      <c r="J211" s="5" t="s">
        <v>300</v>
      </c>
      <c r="K211" s="5" t="s">
        <v>11</v>
      </c>
      <c r="L211" s="5">
        <v>84119</v>
      </c>
      <c r="M211" s="6">
        <v>42347</v>
      </c>
      <c r="N211" s="27">
        <f t="shared" si="36"/>
        <v>0.34274599999999994</v>
      </c>
      <c r="O211" s="27">
        <v>0</v>
      </c>
      <c r="P211" s="27">
        <f>N211*12</f>
        <v>4.1129519999999991</v>
      </c>
      <c r="Q211" s="27">
        <f t="shared" si="43"/>
        <v>4.1129519999999991</v>
      </c>
      <c r="R211" s="27">
        <f t="shared" si="38"/>
        <v>4.1129519999999991</v>
      </c>
      <c r="S211" s="27">
        <f t="shared" si="39"/>
        <v>4.1129519999999991</v>
      </c>
      <c r="T211" s="27">
        <f t="shared" si="40"/>
        <v>4.1129519999999991</v>
      </c>
      <c r="U211" s="27">
        <f t="shared" si="37"/>
        <v>1.7137299999999998</v>
      </c>
      <c r="V211" s="27">
        <f t="shared" si="41"/>
        <v>22.278489999999994</v>
      </c>
      <c r="AE211" s="6"/>
      <c r="AG211" s="6"/>
    </row>
    <row r="212" spans="1:33" s="5" customFormat="1" x14ac:dyDescent="0.25">
      <c r="A212" s="5" t="s">
        <v>763</v>
      </c>
      <c r="B212" s="5" t="s">
        <v>9</v>
      </c>
      <c r="C212" s="31"/>
      <c r="D212" s="31">
        <v>22500</v>
      </c>
      <c r="E212" s="31">
        <v>22500</v>
      </c>
      <c r="F212" s="31">
        <v>41251.68</v>
      </c>
      <c r="G212" s="9">
        <v>33.479999999999997</v>
      </c>
      <c r="H212" s="9">
        <v>30.12</v>
      </c>
      <c r="I212" s="9">
        <f t="shared" si="42"/>
        <v>25</v>
      </c>
      <c r="J212" s="5" t="s">
        <v>764</v>
      </c>
      <c r="K212" s="5" t="s">
        <v>1302</v>
      </c>
      <c r="L212" s="5">
        <v>84725</v>
      </c>
      <c r="M212" s="6">
        <v>42425</v>
      </c>
      <c r="N212" s="27">
        <f t="shared" si="36"/>
        <v>0.57499999999999996</v>
      </c>
      <c r="O212" s="27">
        <v>0</v>
      </c>
      <c r="P212" s="27">
        <f>N212*10</f>
        <v>5.75</v>
      </c>
      <c r="Q212" s="27">
        <f t="shared" si="43"/>
        <v>6.8999999999999995</v>
      </c>
      <c r="R212" s="27">
        <f t="shared" si="38"/>
        <v>6.8999999999999995</v>
      </c>
      <c r="S212" s="27">
        <f t="shared" si="39"/>
        <v>6.8999999999999995</v>
      </c>
      <c r="T212" s="27">
        <f t="shared" si="40"/>
        <v>6.8999999999999995</v>
      </c>
      <c r="U212" s="27">
        <f t="shared" si="37"/>
        <v>2.875</v>
      </c>
      <c r="V212" s="27">
        <f t="shared" si="41"/>
        <v>36.224999999999994</v>
      </c>
      <c r="AE212" s="6"/>
      <c r="AG212" s="6"/>
    </row>
    <row r="213" spans="1:33" s="5" customFormat="1" x14ac:dyDescent="0.25">
      <c r="A213" s="5" t="s">
        <v>765</v>
      </c>
      <c r="B213" s="5" t="s">
        <v>9</v>
      </c>
      <c r="C213" s="31"/>
      <c r="D213" s="31">
        <v>22500</v>
      </c>
      <c r="E213" s="31">
        <v>22500</v>
      </c>
      <c r="F213" s="31">
        <v>86139.8</v>
      </c>
      <c r="G213" s="9">
        <v>33.479999999999997</v>
      </c>
      <c r="H213" s="9">
        <v>30.091999999999999</v>
      </c>
      <c r="I213" s="9">
        <f t="shared" si="42"/>
        <v>25</v>
      </c>
      <c r="J213" s="5" t="s">
        <v>600</v>
      </c>
      <c r="K213" s="5" t="s">
        <v>72</v>
      </c>
      <c r="L213" s="5">
        <v>84725</v>
      </c>
      <c r="M213" s="6">
        <v>42415</v>
      </c>
      <c r="N213" s="27">
        <f t="shared" si="36"/>
        <v>0.57499999999999996</v>
      </c>
      <c r="O213" s="27">
        <v>0</v>
      </c>
      <c r="P213" s="27">
        <f>N213*10</f>
        <v>5.75</v>
      </c>
      <c r="Q213" s="27">
        <f t="shared" si="43"/>
        <v>6.8999999999999995</v>
      </c>
      <c r="R213" s="27">
        <f t="shared" si="38"/>
        <v>6.8999999999999995</v>
      </c>
      <c r="S213" s="27">
        <f t="shared" si="39"/>
        <v>6.8999999999999995</v>
      </c>
      <c r="T213" s="27">
        <f t="shared" si="40"/>
        <v>6.8999999999999995</v>
      </c>
      <c r="U213" s="27">
        <f t="shared" si="37"/>
        <v>2.875</v>
      </c>
      <c r="V213" s="27">
        <f t="shared" si="41"/>
        <v>36.224999999999994</v>
      </c>
    </row>
    <row r="214" spans="1:33" s="5" customFormat="1" x14ac:dyDescent="0.25">
      <c r="A214" s="5" t="s">
        <v>767</v>
      </c>
      <c r="B214" s="5" t="s">
        <v>9</v>
      </c>
      <c r="C214" s="31"/>
      <c r="D214" s="31">
        <v>9306</v>
      </c>
      <c r="E214" s="31">
        <v>9306</v>
      </c>
      <c r="F214" s="31">
        <v>61965</v>
      </c>
      <c r="G214" s="9">
        <v>14.58</v>
      </c>
      <c r="H214" s="9">
        <v>10.34</v>
      </c>
      <c r="I214" s="9">
        <f t="shared" si="42"/>
        <v>10.34</v>
      </c>
      <c r="J214" s="5" t="s">
        <v>351</v>
      </c>
      <c r="K214" s="5" t="s">
        <v>85</v>
      </c>
      <c r="L214" s="5">
        <v>84045</v>
      </c>
      <c r="M214" s="6">
        <v>42203</v>
      </c>
      <c r="N214" s="27">
        <f t="shared" si="36"/>
        <v>0.23782</v>
      </c>
      <c r="O214" s="27">
        <f>N214*5</f>
        <v>1.1891</v>
      </c>
      <c r="P214" s="27">
        <f>N214*12</f>
        <v>2.8538399999999999</v>
      </c>
      <c r="Q214" s="27">
        <f t="shared" si="43"/>
        <v>2.8538399999999999</v>
      </c>
      <c r="R214" s="27">
        <f t="shared" si="38"/>
        <v>2.8538399999999999</v>
      </c>
      <c r="S214" s="27">
        <f t="shared" si="39"/>
        <v>2.8538399999999999</v>
      </c>
      <c r="T214" s="27">
        <f t="shared" si="40"/>
        <v>2.8538399999999999</v>
      </c>
      <c r="U214" s="27">
        <f t="shared" si="37"/>
        <v>1.1891</v>
      </c>
      <c r="V214" s="27">
        <f t="shared" si="41"/>
        <v>16.647400000000001</v>
      </c>
      <c r="AE214" s="6"/>
      <c r="AG214" s="6"/>
    </row>
    <row r="215" spans="1:33" s="5" customFormat="1" x14ac:dyDescent="0.25">
      <c r="A215" s="5" t="s">
        <v>768</v>
      </c>
      <c r="B215" s="5" t="s">
        <v>9</v>
      </c>
      <c r="C215" s="31"/>
      <c r="D215" s="31">
        <v>21970</v>
      </c>
      <c r="E215" s="31">
        <v>21970.799999999999</v>
      </c>
      <c r="F215" s="31">
        <v>83953</v>
      </c>
      <c r="G215" s="9">
        <v>29.12</v>
      </c>
      <c r="H215" s="9">
        <v>24.411999999999999</v>
      </c>
      <c r="I215" s="9">
        <f t="shared" si="42"/>
        <v>24.411111111111108</v>
      </c>
      <c r="J215" s="5" t="s">
        <v>414</v>
      </c>
      <c r="K215" s="5" t="s">
        <v>415</v>
      </c>
      <c r="L215" s="5">
        <v>84050</v>
      </c>
      <c r="M215" s="6">
        <v>42489</v>
      </c>
      <c r="N215" s="27">
        <f t="shared" si="36"/>
        <v>0.56145555555555549</v>
      </c>
      <c r="O215" s="27">
        <v>0</v>
      </c>
      <c r="P215" s="27">
        <f>N215*8</f>
        <v>4.4916444444444439</v>
      </c>
      <c r="Q215" s="27">
        <f t="shared" si="43"/>
        <v>6.7374666666666663</v>
      </c>
      <c r="R215" s="27">
        <f t="shared" si="38"/>
        <v>6.7374666666666663</v>
      </c>
      <c r="S215" s="27">
        <f t="shared" si="39"/>
        <v>6.7374666666666663</v>
      </c>
      <c r="T215" s="27">
        <f t="shared" si="40"/>
        <v>6.7374666666666663</v>
      </c>
      <c r="U215" s="27">
        <f t="shared" si="37"/>
        <v>2.8072777777777773</v>
      </c>
      <c r="V215" s="27">
        <f t="shared" si="41"/>
        <v>34.248788888888882</v>
      </c>
      <c r="AE215" s="6"/>
      <c r="AG215" s="6"/>
    </row>
    <row r="216" spans="1:33" s="5" customFormat="1" x14ac:dyDescent="0.25">
      <c r="A216" s="5" t="s">
        <v>772</v>
      </c>
      <c r="B216" s="5" t="s">
        <v>9</v>
      </c>
      <c r="C216" s="31"/>
      <c r="D216" s="31">
        <v>9765</v>
      </c>
      <c r="E216" s="31">
        <v>9765</v>
      </c>
      <c r="F216" s="31">
        <v>48877.120000000003</v>
      </c>
      <c r="G216" s="9">
        <v>12.48</v>
      </c>
      <c r="H216" s="9">
        <v>10.85</v>
      </c>
      <c r="I216" s="9">
        <f t="shared" si="42"/>
        <v>10.85</v>
      </c>
      <c r="J216" s="5" t="s">
        <v>773</v>
      </c>
      <c r="K216" s="5" t="s">
        <v>31</v>
      </c>
      <c r="L216" s="5">
        <v>84061</v>
      </c>
      <c r="M216" s="6">
        <v>42235</v>
      </c>
      <c r="N216" s="27">
        <f t="shared" si="36"/>
        <v>0.24954999999999999</v>
      </c>
      <c r="O216" s="27">
        <f>N216*4</f>
        <v>0.99819999999999998</v>
      </c>
      <c r="P216" s="27">
        <f>N216*12</f>
        <v>2.9946000000000002</v>
      </c>
      <c r="Q216" s="27">
        <f t="shared" si="43"/>
        <v>2.9946000000000002</v>
      </c>
      <c r="R216" s="27">
        <f t="shared" si="38"/>
        <v>2.9946000000000002</v>
      </c>
      <c r="S216" s="27">
        <f t="shared" si="39"/>
        <v>2.9946000000000002</v>
      </c>
      <c r="T216" s="27">
        <f t="shared" si="40"/>
        <v>2.9946000000000002</v>
      </c>
      <c r="U216" s="27">
        <f t="shared" si="37"/>
        <v>1.2477499999999999</v>
      </c>
      <c r="V216" s="27">
        <f t="shared" si="41"/>
        <v>17.21895</v>
      </c>
      <c r="AE216" s="6"/>
      <c r="AG216" s="6"/>
    </row>
    <row r="217" spans="1:33" s="5" customFormat="1" x14ac:dyDescent="0.25">
      <c r="A217" s="5" t="s">
        <v>771</v>
      </c>
      <c r="B217" s="5" t="s">
        <v>9</v>
      </c>
      <c r="C217" s="31"/>
      <c r="D217" s="31">
        <v>19820.7</v>
      </c>
      <c r="E217" s="31">
        <v>19820.7</v>
      </c>
      <c r="F217" s="31">
        <v>126878.5</v>
      </c>
      <c r="G217" s="9">
        <v>40.875</v>
      </c>
      <c r="H217" s="9">
        <v>33.027999999999999</v>
      </c>
      <c r="I217" s="9">
        <f t="shared" si="42"/>
        <v>22.023</v>
      </c>
      <c r="J217" s="5" t="s">
        <v>302</v>
      </c>
      <c r="K217" s="5" t="s">
        <v>66</v>
      </c>
      <c r="L217" s="5">
        <v>84015</v>
      </c>
      <c r="M217" s="6">
        <v>42488</v>
      </c>
      <c r="N217" s="27">
        <f t="shared" si="36"/>
        <v>0.50652900000000001</v>
      </c>
      <c r="O217" s="27">
        <v>0</v>
      </c>
      <c r="P217" s="27">
        <f>N217*8</f>
        <v>4.0522320000000001</v>
      </c>
      <c r="Q217" s="27">
        <f t="shared" si="43"/>
        <v>6.0783480000000001</v>
      </c>
      <c r="R217" s="27">
        <f t="shared" si="38"/>
        <v>6.0783480000000001</v>
      </c>
      <c r="S217" s="27">
        <f t="shared" si="39"/>
        <v>6.0783480000000001</v>
      </c>
      <c r="T217" s="27">
        <f t="shared" si="40"/>
        <v>6.0783480000000001</v>
      </c>
      <c r="U217" s="27">
        <f t="shared" si="37"/>
        <v>2.532645</v>
      </c>
      <c r="V217" s="27">
        <f t="shared" si="41"/>
        <v>30.898268999999996</v>
      </c>
      <c r="AE217" s="6"/>
      <c r="AG217" s="6"/>
    </row>
    <row r="218" spans="1:33" s="5" customFormat="1" x14ac:dyDescent="0.25">
      <c r="A218" s="5" t="s">
        <v>775</v>
      </c>
      <c r="B218" s="5" t="s">
        <v>9</v>
      </c>
      <c r="C218" s="31"/>
      <c r="D218" s="31">
        <v>6630.3</v>
      </c>
      <c r="E218" s="31">
        <v>6630.3</v>
      </c>
      <c r="F218" s="31">
        <v>36725.519999999997</v>
      </c>
      <c r="G218" s="9">
        <v>8.64</v>
      </c>
      <c r="H218" s="9">
        <v>7.367</v>
      </c>
      <c r="I218" s="9">
        <f t="shared" si="42"/>
        <v>7.367</v>
      </c>
      <c r="J218" s="5" t="s">
        <v>13</v>
      </c>
      <c r="K218" s="5" t="s">
        <v>11</v>
      </c>
      <c r="L218" s="5">
        <v>84107</v>
      </c>
      <c r="M218" s="6">
        <v>42488</v>
      </c>
      <c r="N218" s="27">
        <f t="shared" si="36"/>
        <v>0.16944100000000001</v>
      </c>
      <c r="O218" s="27">
        <v>0</v>
      </c>
      <c r="P218" s="27">
        <f>N218*8</f>
        <v>1.3555280000000001</v>
      </c>
      <c r="Q218" s="27">
        <f t="shared" si="43"/>
        <v>2.0332920000000003</v>
      </c>
      <c r="R218" s="27">
        <f t="shared" si="38"/>
        <v>2.0332920000000003</v>
      </c>
      <c r="S218" s="27">
        <f t="shared" si="39"/>
        <v>2.0332920000000003</v>
      </c>
      <c r="T218" s="27">
        <f t="shared" si="40"/>
        <v>2.0332920000000003</v>
      </c>
      <c r="U218" s="27">
        <f t="shared" si="37"/>
        <v>0.84720499999999999</v>
      </c>
      <c r="V218" s="27">
        <f t="shared" si="41"/>
        <v>10.335901000000002</v>
      </c>
      <c r="AE218" s="6"/>
      <c r="AG218" s="6"/>
    </row>
    <row r="219" spans="1:33" s="5" customFormat="1" x14ac:dyDescent="0.25">
      <c r="A219" s="5" t="s">
        <v>777</v>
      </c>
      <c r="B219" s="5" t="s">
        <v>9</v>
      </c>
      <c r="C219" s="31"/>
      <c r="D219" s="31">
        <v>22500</v>
      </c>
      <c r="E219" s="31">
        <v>22500</v>
      </c>
      <c r="F219" s="31">
        <v>86139.8</v>
      </c>
      <c r="G219" s="9">
        <v>33.479999999999997</v>
      </c>
      <c r="H219" s="9">
        <v>30.1</v>
      </c>
      <c r="I219" s="9">
        <f t="shared" si="42"/>
        <v>25</v>
      </c>
      <c r="J219" s="5" t="s">
        <v>600</v>
      </c>
      <c r="K219" s="5" t="s">
        <v>72</v>
      </c>
      <c r="L219" s="5">
        <v>84725</v>
      </c>
      <c r="M219" s="6">
        <v>42415</v>
      </c>
      <c r="N219" s="27">
        <f t="shared" si="36"/>
        <v>0.57499999999999996</v>
      </c>
      <c r="O219" s="27">
        <v>0</v>
      </c>
      <c r="P219" s="27">
        <f>N219*10</f>
        <v>5.75</v>
      </c>
      <c r="Q219" s="27">
        <f t="shared" si="43"/>
        <v>6.8999999999999995</v>
      </c>
      <c r="R219" s="27">
        <f t="shared" si="38"/>
        <v>6.8999999999999995</v>
      </c>
      <c r="S219" s="27">
        <f t="shared" si="39"/>
        <v>6.8999999999999995</v>
      </c>
      <c r="T219" s="27">
        <f t="shared" si="40"/>
        <v>6.8999999999999995</v>
      </c>
      <c r="U219" s="27">
        <f t="shared" si="37"/>
        <v>2.875</v>
      </c>
      <c r="V219" s="27">
        <f t="shared" si="41"/>
        <v>36.224999999999994</v>
      </c>
      <c r="AE219" s="6"/>
      <c r="AG219" s="6"/>
    </row>
    <row r="220" spans="1:33" s="5" customFormat="1" x14ac:dyDescent="0.25">
      <c r="A220" s="5" t="s">
        <v>778</v>
      </c>
      <c r="B220" s="5" t="s">
        <v>9</v>
      </c>
      <c r="C220" s="31"/>
      <c r="D220" s="31">
        <v>22500</v>
      </c>
      <c r="E220" s="31">
        <v>22500</v>
      </c>
      <c r="F220" s="31">
        <v>86139.8</v>
      </c>
      <c r="G220" s="9">
        <v>33.479999999999997</v>
      </c>
      <c r="H220" s="9">
        <v>30.088999999999999</v>
      </c>
      <c r="I220" s="9">
        <f t="shared" si="42"/>
        <v>25</v>
      </c>
      <c r="J220" s="5" t="s">
        <v>823</v>
      </c>
      <c r="K220" s="5" t="s">
        <v>24</v>
      </c>
      <c r="L220" s="5">
        <v>84714</v>
      </c>
      <c r="M220" s="6">
        <v>42415</v>
      </c>
      <c r="N220" s="27">
        <f t="shared" si="36"/>
        <v>0.57499999999999996</v>
      </c>
      <c r="O220" s="27">
        <v>0</v>
      </c>
      <c r="P220" s="27">
        <f>N220*10</f>
        <v>5.75</v>
      </c>
      <c r="Q220" s="27">
        <f t="shared" si="43"/>
        <v>6.8999999999999995</v>
      </c>
      <c r="R220" s="27">
        <f t="shared" si="38"/>
        <v>6.8999999999999995</v>
      </c>
      <c r="S220" s="27">
        <f t="shared" si="39"/>
        <v>6.8999999999999995</v>
      </c>
      <c r="T220" s="27">
        <f t="shared" si="40"/>
        <v>6.8999999999999995</v>
      </c>
      <c r="U220" s="27">
        <f t="shared" si="37"/>
        <v>2.875</v>
      </c>
      <c r="V220" s="27">
        <f t="shared" si="41"/>
        <v>36.224999999999994</v>
      </c>
      <c r="AE220" s="6"/>
      <c r="AG220" s="6"/>
    </row>
    <row r="221" spans="1:33" s="5" customFormat="1" x14ac:dyDescent="0.25">
      <c r="A221" s="5" t="s">
        <v>780</v>
      </c>
      <c r="B221" s="5" t="s">
        <v>9</v>
      </c>
      <c r="C221" s="31"/>
      <c r="D221" s="31">
        <v>22500</v>
      </c>
      <c r="E221" s="31">
        <v>22500</v>
      </c>
      <c r="F221" s="31">
        <v>86139.8</v>
      </c>
      <c r="G221" s="9">
        <v>33.479999999999997</v>
      </c>
      <c r="H221" s="9">
        <v>30.088999999999999</v>
      </c>
      <c r="I221" s="9">
        <f t="shared" si="42"/>
        <v>25</v>
      </c>
      <c r="J221" s="5" t="s">
        <v>823</v>
      </c>
      <c r="K221" s="5" t="s">
        <v>24</v>
      </c>
      <c r="L221" s="5">
        <v>84714</v>
      </c>
      <c r="M221" s="6">
        <v>42415</v>
      </c>
      <c r="N221" s="27">
        <f t="shared" si="36"/>
        <v>0.57499999999999996</v>
      </c>
      <c r="O221" s="27">
        <v>0</v>
      </c>
      <c r="P221" s="27">
        <f>N221*10</f>
        <v>5.75</v>
      </c>
      <c r="Q221" s="27">
        <f t="shared" si="43"/>
        <v>6.8999999999999995</v>
      </c>
      <c r="R221" s="27">
        <f t="shared" si="38"/>
        <v>6.8999999999999995</v>
      </c>
      <c r="S221" s="27">
        <f t="shared" si="39"/>
        <v>6.8999999999999995</v>
      </c>
      <c r="T221" s="27">
        <f t="shared" si="40"/>
        <v>6.8999999999999995</v>
      </c>
      <c r="U221" s="27">
        <f t="shared" si="37"/>
        <v>2.875</v>
      </c>
      <c r="V221" s="27">
        <f t="shared" si="41"/>
        <v>36.224999999999994</v>
      </c>
      <c r="AE221" s="6"/>
      <c r="AG221" s="6"/>
    </row>
    <row r="222" spans="1:33" s="5" customFormat="1" x14ac:dyDescent="0.25">
      <c r="A222" s="5" t="s">
        <v>781</v>
      </c>
      <c r="B222" s="5" t="s">
        <v>9</v>
      </c>
      <c r="C222" s="31"/>
      <c r="D222" s="31">
        <v>22500</v>
      </c>
      <c r="E222" s="31">
        <v>22500</v>
      </c>
      <c r="F222" s="31">
        <v>90570.82</v>
      </c>
      <c r="G222" s="9">
        <v>33.479999999999997</v>
      </c>
      <c r="H222" s="9">
        <v>30.088999999999999</v>
      </c>
      <c r="I222" s="9">
        <f t="shared" si="42"/>
        <v>25</v>
      </c>
      <c r="J222" s="5" t="s">
        <v>600</v>
      </c>
      <c r="K222" s="5" t="s">
        <v>72</v>
      </c>
      <c r="L222" s="5">
        <v>84725</v>
      </c>
      <c r="M222" s="6">
        <v>42415</v>
      </c>
      <c r="N222" s="27">
        <f t="shared" si="36"/>
        <v>0.57499999999999996</v>
      </c>
      <c r="O222" s="27">
        <v>0</v>
      </c>
      <c r="P222" s="27">
        <f>N222*10</f>
        <v>5.75</v>
      </c>
      <c r="Q222" s="27">
        <f t="shared" si="43"/>
        <v>6.8999999999999995</v>
      </c>
      <c r="R222" s="27">
        <f t="shared" si="38"/>
        <v>6.8999999999999995</v>
      </c>
      <c r="S222" s="27">
        <f t="shared" si="39"/>
        <v>6.8999999999999995</v>
      </c>
      <c r="T222" s="27">
        <f t="shared" si="40"/>
        <v>6.8999999999999995</v>
      </c>
      <c r="U222" s="27">
        <f t="shared" si="37"/>
        <v>2.875</v>
      </c>
      <c r="V222" s="27">
        <f t="shared" si="41"/>
        <v>36.224999999999994</v>
      </c>
      <c r="AE222" s="6"/>
      <c r="AG222" s="6"/>
    </row>
    <row r="223" spans="1:33" s="5" customFormat="1" x14ac:dyDescent="0.25">
      <c r="A223" s="5" t="s">
        <v>951</v>
      </c>
      <c r="B223" s="5" t="s">
        <v>9</v>
      </c>
      <c r="C223" s="31"/>
      <c r="D223" s="31">
        <v>11565</v>
      </c>
      <c r="E223" s="31">
        <v>11565</v>
      </c>
      <c r="F223" s="31">
        <v>65488</v>
      </c>
      <c r="G223" s="9">
        <v>17.010000000000002</v>
      </c>
      <c r="H223" s="9">
        <v>12.85</v>
      </c>
      <c r="I223" s="9">
        <f t="shared" si="42"/>
        <v>12.85</v>
      </c>
      <c r="J223" s="5" t="s">
        <v>204</v>
      </c>
      <c r="K223" s="5" t="s">
        <v>11</v>
      </c>
      <c r="L223" s="5">
        <v>84065</v>
      </c>
      <c r="M223" s="6">
        <v>42541</v>
      </c>
      <c r="N223" s="27">
        <f t="shared" si="36"/>
        <v>0.29554999999999998</v>
      </c>
      <c r="O223" s="27">
        <v>0</v>
      </c>
      <c r="P223" s="27">
        <f>N223*6</f>
        <v>1.7732999999999999</v>
      </c>
      <c r="Q223" s="27">
        <f t="shared" si="43"/>
        <v>3.5465999999999998</v>
      </c>
      <c r="R223" s="27">
        <f t="shared" si="38"/>
        <v>3.5465999999999998</v>
      </c>
      <c r="S223" s="27">
        <f t="shared" si="39"/>
        <v>3.5465999999999998</v>
      </c>
      <c r="T223" s="27">
        <f t="shared" si="40"/>
        <v>3.5465999999999998</v>
      </c>
      <c r="U223" s="27">
        <f t="shared" si="37"/>
        <v>1.4777499999999999</v>
      </c>
      <c r="V223" s="28">
        <f t="shared" si="41"/>
        <v>17.437449999999998</v>
      </c>
      <c r="AE223" s="6"/>
      <c r="AG223" s="6"/>
    </row>
    <row r="224" spans="1:33" s="5" customFormat="1" x14ac:dyDescent="0.25">
      <c r="A224" s="5" t="s">
        <v>784</v>
      </c>
      <c r="B224" s="5" t="s">
        <v>9</v>
      </c>
      <c r="C224" s="31"/>
      <c r="D224" s="31">
        <v>12339</v>
      </c>
      <c r="E224" s="31">
        <v>12339</v>
      </c>
      <c r="F224" s="31">
        <v>112900</v>
      </c>
      <c r="G224" s="9">
        <v>16.2</v>
      </c>
      <c r="H224" s="9">
        <v>13.71</v>
      </c>
      <c r="I224" s="9">
        <f t="shared" si="42"/>
        <v>13.71</v>
      </c>
      <c r="J224" s="5" t="s">
        <v>13</v>
      </c>
      <c r="K224" s="5" t="s">
        <v>11</v>
      </c>
      <c r="L224" s="5">
        <v>84107</v>
      </c>
      <c r="M224" s="6">
        <v>42394</v>
      </c>
      <c r="N224" s="27">
        <f t="shared" si="36"/>
        <v>0.31533</v>
      </c>
      <c r="O224" s="27">
        <v>0</v>
      </c>
      <c r="P224" s="27">
        <f>N224*11</f>
        <v>3.4686300000000001</v>
      </c>
      <c r="Q224" s="27">
        <f t="shared" si="43"/>
        <v>3.78396</v>
      </c>
      <c r="R224" s="27">
        <f t="shared" si="38"/>
        <v>3.78396</v>
      </c>
      <c r="S224" s="27">
        <f t="shared" si="39"/>
        <v>3.78396</v>
      </c>
      <c r="T224" s="27">
        <f t="shared" si="40"/>
        <v>3.78396</v>
      </c>
      <c r="U224" s="27">
        <f t="shared" si="37"/>
        <v>1.5766499999999999</v>
      </c>
      <c r="V224" s="27">
        <f t="shared" si="41"/>
        <v>20.18112</v>
      </c>
      <c r="AE224" s="6"/>
      <c r="AG224" s="6"/>
    </row>
    <row r="225" spans="1:33" s="5" customFormat="1" x14ac:dyDescent="0.25">
      <c r="A225" s="5" t="s">
        <v>785</v>
      </c>
      <c r="B225" s="5" t="s">
        <v>9</v>
      </c>
      <c r="C225" s="31"/>
      <c r="D225" s="31">
        <v>12339</v>
      </c>
      <c r="E225" s="31">
        <v>12339</v>
      </c>
      <c r="F225" s="31">
        <v>112900</v>
      </c>
      <c r="G225" s="9">
        <v>16.2</v>
      </c>
      <c r="H225" s="9">
        <v>13.71</v>
      </c>
      <c r="I225" s="9">
        <f t="shared" si="42"/>
        <v>13.71</v>
      </c>
      <c r="J225" s="5" t="s">
        <v>13</v>
      </c>
      <c r="K225" s="5" t="s">
        <v>11</v>
      </c>
      <c r="L225" s="5">
        <v>84107</v>
      </c>
      <c r="M225" s="6">
        <v>42394</v>
      </c>
      <c r="N225" s="27">
        <f t="shared" si="36"/>
        <v>0.31533</v>
      </c>
      <c r="O225" s="27">
        <v>0</v>
      </c>
      <c r="P225" s="27">
        <f>N225*11</f>
        <v>3.4686300000000001</v>
      </c>
      <c r="Q225" s="27">
        <f t="shared" si="43"/>
        <v>3.78396</v>
      </c>
      <c r="R225" s="27">
        <f t="shared" si="38"/>
        <v>3.78396</v>
      </c>
      <c r="S225" s="27">
        <f t="shared" si="39"/>
        <v>3.78396</v>
      </c>
      <c r="T225" s="27">
        <f t="shared" si="40"/>
        <v>3.78396</v>
      </c>
      <c r="U225" s="27">
        <f t="shared" si="37"/>
        <v>1.5766499999999999</v>
      </c>
      <c r="V225" s="27">
        <f t="shared" si="41"/>
        <v>20.18112</v>
      </c>
      <c r="AE225" s="6"/>
      <c r="AG225" s="6"/>
    </row>
    <row r="226" spans="1:33" s="5" customFormat="1" x14ac:dyDescent="0.25">
      <c r="A226" s="5" t="s">
        <v>786</v>
      </c>
      <c r="B226" s="5" t="s">
        <v>9</v>
      </c>
      <c r="C226" s="31"/>
      <c r="D226" s="31">
        <v>12434</v>
      </c>
      <c r="E226" s="31">
        <v>12434.4</v>
      </c>
      <c r="F226" s="31">
        <v>112900</v>
      </c>
      <c r="G226" s="9">
        <v>16.2</v>
      </c>
      <c r="H226" s="9">
        <v>13.816000000000001</v>
      </c>
      <c r="I226" s="9">
        <f t="shared" si="42"/>
        <v>13.815555555555555</v>
      </c>
      <c r="J226" s="5" t="s">
        <v>13</v>
      </c>
      <c r="K226" s="5" t="s">
        <v>11</v>
      </c>
      <c r="L226" s="5">
        <v>84107</v>
      </c>
      <c r="M226" s="6">
        <v>42395</v>
      </c>
      <c r="N226" s="27">
        <f t="shared" si="36"/>
        <v>0.31775777777777775</v>
      </c>
      <c r="O226" s="27">
        <v>0</v>
      </c>
      <c r="P226" s="27">
        <f>N226*11</f>
        <v>3.4953355555555552</v>
      </c>
      <c r="Q226" s="27">
        <f t="shared" si="43"/>
        <v>3.8130933333333328</v>
      </c>
      <c r="R226" s="27">
        <f t="shared" si="38"/>
        <v>3.8130933333333328</v>
      </c>
      <c r="S226" s="27">
        <f t="shared" si="39"/>
        <v>3.8130933333333328</v>
      </c>
      <c r="T226" s="27">
        <f t="shared" si="40"/>
        <v>3.8130933333333328</v>
      </c>
      <c r="U226" s="27">
        <f t="shared" si="37"/>
        <v>1.5887888888888888</v>
      </c>
      <c r="V226" s="27">
        <f t="shared" si="41"/>
        <v>20.336497777777776</v>
      </c>
      <c r="AE226" s="6"/>
      <c r="AG226" s="6"/>
    </row>
    <row r="227" spans="1:33" s="5" customFormat="1" x14ac:dyDescent="0.25">
      <c r="A227" s="5" t="s">
        <v>787</v>
      </c>
      <c r="B227" s="5" t="s">
        <v>9</v>
      </c>
      <c r="C227" s="31"/>
      <c r="D227" s="31">
        <v>5101.2</v>
      </c>
      <c r="E227" s="31">
        <v>5101.2</v>
      </c>
      <c r="F227" s="31">
        <v>49790</v>
      </c>
      <c r="G227" s="9">
        <v>6.84</v>
      </c>
      <c r="H227" s="9">
        <v>5.6680000000000001</v>
      </c>
      <c r="I227" s="9">
        <f t="shared" si="42"/>
        <v>5.6680000000000001</v>
      </c>
      <c r="J227" s="5" t="s">
        <v>10</v>
      </c>
      <c r="K227" s="5" t="s">
        <v>11</v>
      </c>
      <c r="L227" s="5">
        <v>84119</v>
      </c>
      <c r="M227" s="6">
        <v>42493</v>
      </c>
      <c r="N227" s="27">
        <f t="shared" si="36"/>
        <v>0.13036400000000001</v>
      </c>
      <c r="O227" s="27">
        <v>0</v>
      </c>
      <c r="P227" s="27">
        <f>N227*7</f>
        <v>0.91254800000000003</v>
      </c>
      <c r="Q227" s="27">
        <f t="shared" si="43"/>
        <v>1.564368</v>
      </c>
      <c r="R227" s="27">
        <f t="shared" si="38"/>
        <v>1.564368</v>
      </c>
      <c r="S227" s="27">
        <f t="shared" si="39"/>
        <v>1.564368</v>
      </c>
      <c r="T227" s="27">
        <f t="shared" si="40"/>
        <v>1.564368</v>
      </c>
      <c r="U227" s="27">
        <f t="shared" si="37"/>
        <v>0.65182000000000007</v>
      </c>
      <c r="V227" s="27">
        <f t="shared" si="41"/>
        <v>7.8218399999999999</v>
      </c>
      <c r="AE227" s="6"/>
      <c r="AG227" s="6"/>
    </row>
    <row r="228" spans="1:33" s="5" customFormat="1" x14ac:dyDescent="0.25">
      <c r="A228" s="5" t="s">
        <v>789</v>
      </c>
      <c r="B228" s="5" t="s">
        <v>9</v>
      </c>
      <c r="C228" s="31"/>
      <c r="D228" s="31">
        <v>4939.2</v>
      </c>
      <c r="E228" s="31">
        <v>4939.2</v>
      </c>
      <c r="F228" s="31">
        <v>32900</v>
      </c>
      <c r="G228" s="9">
        <v>6.6</v>
      </c>
      <c r="H228" s="9">
        <v>5.4880000000000004</v>
      </c>
      <c r="I228" s="9">
        <f t="shared" si="42"/>
        <v>5.4880000000000004</v>
      </c>
      <c r="J228" s="5" t="s">
        <v>13</v>
      </c>
      <c r="K228" s="5" t="s">
        <v>11</v>
      </c>
      <c r="L228" s="5">
        <v>84115</v>
      </c>
      <c r="M228" s="6">
        <v>42486</v>
      </c>
      <c r="N228" s="27">
        <f t="shared" si="36"/>
        <v>0.126224</v>
      </c>
      <c r="O228" s="27">
        <v>0</v>
      </c>
      <c r="P228" s="27">
        <f>N228*8</f>
        <v>1.009792</v>
      </c>
      <c r="Q228" s="27">
        <f t="shared" si="43"/>
        <v>1.514688</v>
      </c>
      <c r="R228" s="27">
        <f t="shared" si="38"/>
        <v>1.514688</v>
      </c>
      <c r="S228" s="27">
        <f t="shared" si="39"/>
        <v>1.514688</v>
      </c>
      <c r="T228" s="27">
        <f t="shared" si="40"/>
        <v>1.514688</v>
      </c>
      <c r="U228" s="27">
        <f t="shared" si="37"/>
        <v>0.63112000000000001</v>
      </c>
      <c r="V228" s="27">
        <f t="shared" si="41"/>
        <v>7.6996639999999994</v>
      </c>
    </row>
    <row r="229" spans="1:33" s="5" customFormat="1" x14ac:dyDescent="0.25">
      <c r="A229" s="5" t="s">
        <v>790</v>
      </c>
      <c r="B229" s="5" t="s">
        <v>9</v>
      </c>
      <c r="C229" s="31"/>
      <c r="D229" s="31">
        <v>22500</v>
      </c>
      <c r="E229" s="31">
        <v>22500</v>
      </c>
      <c r="F229" s="31">
        <v>139000</v>
      </c>
      <c r="G229" s="9">
        <v>31.36</v>
      </c>
      <c r="H229" s="9">
        <v>25.184000000000001</v>
      </c>
      <c r="I229" s="9">
        <f t="shared" si="42"/>
        <v>25</v>
      </c>
      <c r="J229" s="5" t="s">
        <v>35</v>
      </c>
      <c r="K229" s="5" t="s">
        <v>11</v>
      </c>
      <c r="L229" s="5">
        <v>84070</v>
      </c>
      <c r="M229" s="6">
        <v>42488</v>
      </c>
      <c r="N229" s="27">
        <f t="shared" si="36"/>
        <v>0.57499999999999996</v>
      </c>
      <c r="O229" s="27">
        <v>0</v>
      </c>
      <c r="P229" s="27">
        <f>N229*8</f>
        <v>4.5999999999999996</v>
      </c>
      <c r="Q229" s="27">
        <f t="shared" si="43"/>
        <v>6.8999999999999995</v>
      </c>
      <c r="R229" s="27">
        <f t="shared" si="38"/>
        <v>6.8999999999999995</v>
      </c>
      <c r="S229" s="27">
        <f t="shared" si="39"/>
        <v>6.8999999999999995</v>
      </c>
      <c r="T229" s="27">
        <f t="shared" si="40"/>
        <v>6.8999999999999995</v>
      </c>
      <c r="U229" s="27">
        <f t="shared" si="37"/>
        <v>2.875</v>
      </c>
      <c r="V229" s="27">
        <f t="shared" si="41"/>
        <v>35.074999999999996</v>
      </c>
    </row>
    <row r="230" spans="1:33" s="5" customFormat="1" x14ac:dyDescent="0.25">
      <c r="A230" s="5" t="s">
        <v>952</v>
      </c>
      <c r="B230" s="5" t="s">
        <v>9</v>
      </c>
      <c r="C230" s="31"/>
      <c r="D230" s="31">
        <v>22287.599999999999</v>
      </c>
      <c r="E230" s="31">
        <v>22287.599999999999</v>
      </c>
      <c r="F230" s="31">
        <v>81000</v>
      </c>
      <c r="G230" s="9">
        <v>29.76</v>
      </c>
      <c r="H230" s="9">
        <v>24.763999999999999</v>
      </c>
      <c r="I230" s="9">
        <f t="shared" si="42"/>
        <v>24.763999999999996</v>
      </c>
      <c r="J230" s="5" t="s">
        <v>294</v>
      </c>
      <c r="K230" s="5" t="s">
        <v>85</v>
      </c>
      <c r="L230" s="5">
        <v>84003</v>
      </c>
      <c r="M230" s="6">
        <v>42538</v>
      </c>
      <c r="N230" s="27">
        <f t="shared" si="36"/>
        <v>0.56957199999999986</v>
      </c>
      <c r="O230" s="27">
        <v>0</v>
      </c>
      <c r="P230" s="27">
        <f>N230*6</f>
        <v>3.4174319999999989</v>
      </c>
      <c r="Q230" s="27">
        <f t="shared" si="43"/>
        <v>6.8348639999999978</v>
      </c>
      <c r="R230" s="27">
        <f t="shared" si="38"/>
        <v>6.8348639999999978</v>
      </c>
      <c r="S230" s="27">
        <f t="shared" si="39"/>
        <v>6.8348639999999978</v>
      </c>
      <c r="T230" s="27">
        <f t="shared" si="40"/>
        <v>6.8348639999999978</v>
      </c>
      <c r="U230" s="27">
        <f t="shared" si="37"/>
        <v>2.8478599999999994</v>
      </c>
      <c r="V230" s="27">
        <f t="shared" si="41"/>
        <v>33.604747999999987</v>
      </c>
      <c r="AE230" s="6"/>
      <c r="AG230" s="6"/>
    </row>
    <row r="231" spans="1:33" s="5" customFormat="1" x14ac:dyDescent="0.25">
      <c r="A231" s="5" t="s">
        <v>953</v>
      </c>
      <c r="B231" s="5" t="s">
        <v>9</v>
      </c>
      <c r="C231" s="31"/>
      <c r="D231" s="31">
        <v>21047.4</v>
      </c>
      <c r="E231" s="31">
        <v>21047.4</v>
      </c>
      <c r="F231" s="31">
        <v>71826.259999999995</v>
      </c>
      <c r="G231" s="9">
        <v>28.324999999999999</v>
      </c>
      <c r="H231" s="9">
        <v>23.431999999999999</v>
      </c>
      <c r="I231" s="9">
        <f t="shared" si="42"/>
        <v>23.385999999999999</v>
      </c>
      <c r="J231" s="5" t="s">
        <v>389</v>
      </c>
      <c r="K231" s="5" t="s">
        <v>85</v>
      </c>
      <c r="L231" s="5">
        <v>84062</v>
      </c>
      <c r="M231" s="6">
        <v>42591</v>
      </c>
      <c r="N231" s="27">
        <f t="shared" si="36"/>
        <v>0.53787799999999997</v>
      </c>
      <c r="O231" s="27">
        <v>0</v>
      </c>
      <c r="P231" s="27">
        <f t="shared" ref="P231:P236" si="44">N231*4</f>
        <v>2.1515119999999999</v>
      </c>
      <c r="Q231" s="27">
        <f t="shared" si="43"/>
        <v>6.4545359999999992</v>
      </c>
      <c r="R231" s="27">
        <f t="shared" si="38"/>
        <v>6.4545359999999992</v>
      </c>
      <c r="S231" s="27">
        <f t="shared" si="39"/>
        <v>6.4545359999999992</v>
      </c>
      <c r="T231" s="27">
        <f t="shared" si="40"/>
        <v>6.4545359999999992</v>
      </c>
      <c r="U231" s="27">
        <f t="shared" si="37"/>
        <v>2.6893899999999999</v>
      </c>
      <c r="V231" s="27">
        <f t="shared" si="41"/>
        <v>30.659045999999993</v>
      </c>
    </row>
    <row r="232" spans="1:33" s="5" customFormat="1" x14ac:dyDescent="0.25">
      <c r="A232" s="5" t="s">
        <v>954</v>
      </c>
      <c r="B232" s="5" t="s">
        <v>9</v>
      </c>
      <c r="C232" s="31"/>
      <c r="D232" s="31">
        <v>7417.8</v>
      </c>
      <c r="E232" s="31">
        <v>7417.8</v>
      </c>
      <c r="F232" s="31">
        <v>27280.5</v>
      </c>
      <c r="G232" s="9">
        <v>9.9</v>
      </c>
      <c r="H232" s="9">
        <v>8.3360000000000003</v>
      </c>
      <c r="I232" s="9">
        <f t="shared" si="42"/>
        <v>8.2420000000000009</v>
      </c>
      <c r="J232" s="5" t="s">
        <v>389</v>
      </c>
      <c r="K232" s="5" t="s">
        <v>85</v>
      </c>
      <c r="L232" s="5">
        <v>84062</v>
      </c>
      <c r="M232" s="6">
        <v>42591</v>
      </c>
      <c r="N232" s="27">
        <f t="shared" si="36"/>
        <v>0.18956600000000001</v>
      </c>
      <c r="O232" s="27">
        <v>0</v>
      </c>
      <c r="P232" s="27">
        <f t="shared" si="44"/>
        <v>0.75826400000000005</v>
      </c>
      <c r="Q232" s="27">
        <f t="shared" si="43"/>
        <v>2.2747920000000001</v>
      </c>
      <c r="R232" s="27">
        <f t="shared" si="38"/>
        <v>2.2747920000000001</v>
      </c>
      <c r="S232" s="27">
        <f t="shared" si="39"/>
        <v>2.2747920000000001</v>
      </c>
      <c r="T232" s="27">
        <f t="shared" si="40"/>
        <v>2.2747920000000001</v>
      </c>
      <c r="U232" s="27">
        <f t="shared" si="37"/>
        <v>0.94783000000000006</v>
      </c>
      <c r="V232" s="27">
        <f t="shared" si="41"/>
        <v>10.805261999999999</v>
      </c>
    </row>
    <row r="233" spans="1:33" s="5" customFormat="1" x14ac:dyDescent="0.25">
      <c r="A233" s="5" t="s">
        <v>955</v>
      </c>
      <c r="B233" s="5" t="s">
        <v>9</v>
      </c>
      <c r="C233" s="31"/>
      <c r="D233" s="31">
        <v>6799.5</v>
      </c>
      <c r="E233" s="31">
        <v>6799.5</v>
      </c>
      <c r="F233" s="31">
        <v>25648.31</v>
      </c>
      <c r="G233" s="9">
        <v>9.625</v>
      </c>
      <c r="H233" s="9">
        <v>7.766</v>
      </c>
      <c r="I233" s="9">
        <f t="shared" si="42"/>
        <v>7.5549999999999997</v>
      </c>
      <c r="J233" s="5" t="s">
        <v>389</v>
      </c>
      <c r="K233" s="5" t="s">
        <v>85</v>
      </c>
      <c r="L233" s="5">
        <v>84062</v>
      </c>
      <c r="M233" s="6">
        <v>42591</v>
      </c>
      <c r="N233" s="27">
        <f t="shared" si="36"/>
        <v>0.173765</v>
      </c>
      <c r="O233" s="27">
        <v>0</v>
      </c>
      <c r="P233" s="27">
        <f t="shared" si="44"/>
        <v>0.69506000000000001</v>
      </c>
      <c r="Q233" s="27">
        <f t="shared" si="43"/>
        <v>2.0851800000000003</v>
      </c>
      <c r="R233" s="27">
        <f t="shared" si="38"/>
        <v>2.0851800000000003</v>
      </c>
      <c r="S233" s="27">
        <f t="shared" si="39"/>
        <v>2.0851800000000003</v>
      </c>
      <c r="T233" s="27">
        <f t="shared" si="40"/>
        <v>2.0851800000000003</v>
      </c>
      <c r="U233" s="27">
        <f t="shared" si="37"/>
        <v>0.86882499999999996</v>
      </c>
      <c r="V233" s="27">
        <f t="shared" si="41"/>
        <v>9.9046050000000001</v>
      </c>
      <c r="AE233" s="6"/>
      <c r="AG233" s="6"/>
    </row>
    <row r="234" spans="1:33" s="5" customFormat="1" x14ac:dyDescent="0.25">
      <c r="A234" s="5" t="s">
        <v>956</v>
      </c>
      <c r="B234" s="5" t="s">
        <v>9</v>
      </c>
      <c r="C234" s="31"/>
      <c r="D234" s="31">
        <v>5798.7</v>
      </c>
      <c r="E234" s="31">
        <v>5798.7</v>
      </c>
      <c r="F234" s="31">
        <v>21971</v>
      </c>
      <c r="G234" s="9">
        <v>7.9749999999999996</v>
      </c>
      <c r="H234" s="9">
        <v>6.6070000000000002</v>
      </c>
      <c r="I234" s="9">
        <f t="shared" si="42"/>
        <v>6.4429999999999996</v>
      </c>
      <c r="J234" s="5" t="s">
        <v>389</v>
      </c>
      <c r="K234" s="5" t="s">
        <v>85</v>
      </c>
      <c r="L234" s="5">
        <v>84062</v>
      </c>
      <c r="M234" s="6">
        <v>42591</v>
      </c>
      <c r="N234" s="27">
        <f t="shared" si="36"/>
        <v>0.14818899999999999</v>
      </c>
      <c r="O234" s="27">
        <v>0</v>
      </c>
      <c r="P234" s="27">
        <f t="shared" si="44"/>
        <v>0.59275599999999995</v>
      </c>
      <c r="Q234" s="27">
        <f t="shared" si="43"/>
        <v>1.7782679999999997</v>
      </c>
      <c r="R234" s="27">
        <f t="shared" si="38"/>
        <v>1.7782679999999997</v>
      </c>
      <c r="S234" s="27">
        <f t="shared" si="39"/>
        <v>1.7782679999999997</v>
      </c>
      <c r="T234" s="27">
        <f t="shared" si="40"/>
        <v>1.7782679999999997</v>
      </c>
      <c r="U234" s="27">
        <f t="shared" si="37"/>
        <v>0.74094499999999996</v>
      </c>
      <c r="V234" s="27">
        <f t="shared" si="41"/>
        <v>8.4467729999999985</v>
      </c>
      <c r="AE234" s="6"/>
      <c r="AG234" s="6"/>
    </row>
    <row r="235" spans="1:33" s="5" customFormat="1" x14ac:dyDescent="0.25">
      <c r="A235" s="5" t="s">
        <v>957</v>
      </c>
      <c r="B235" s="5" t="s">
        <v>9</v>
      </c>
      <c r="C235" s="31"/>
      <c r="D235" s="31">
        <v>6660</v>
      </c>
      <c r="E235" s="31">
        <v>6660</v>
      </c>
      <c r="F235" s="31">
        <v>25108.31</v>
      </c>
      <c r="G235" s="9">
        <v>8.8000000000000007</v>
      </c>
      <c r="H235" s="9">
        <v>7.4</v>
      </c>
      <c r="I235" s="9">
        <f t="shared" si="42"/>
        <v>7.4</v>
      </c>
      <c r="J235" s="5" t="s">
        <v>389</v>
      </c>
      <c r="K235" s="5" t="s">
        <v>85</v>
      </c>
      <c r="L235" s="5">
        <v>84062</v>
      </c>
      <c r="M235" s="6">
        <v>42591</v>
      </c>
      <c r="N235" s="27">
        <f t="shared" si="36"/>
        <v>0.17020000000000002</v>
      </c>
      <c r="O235" s="27">
        <v>0</v>
      </c>
      <c r="P235" s="27">
        <f t="shared" si="44"/>
        <v>0.68080000000000007</v>
      </c>
      <c r="Q235" s="27">
        <f t="shared" si="43"/>
        <v>2.0424000000000002</v>
      </c>
      <c r="R235" s="27">
        <f t="shared" si="38"/>
        <v>2.0424000000000002</v>
      </c>
      <c r="S235" s="27">
        <f t="shared" si="39"/>
        <v>2.0424000000000002</v>
      </c>
      <c r="T235" s="27">
        <f t="shared" si="40"/>
        <v>2.0424000000000002</v>
      </c>
      <c r="U235" s="27">
        <f t="shared" si="37"/>
        <v>0.85100000000000009</v>
      </c>
      <c r="V235" s="27">
        <f t="shared" si="41"/>
        <v>9.7014000000000031</v>
      </c>
    </row>
    <row r="236" spans="1:33" s="5" customFormat="1" x14ac:dyDescent="0.25">
      <c r="A236" s="5" t="s">
        <v>958</v>
      </c>
      <c r="B236" s="5" t="s">
        <v>9</v>
      </c>
      <c r="C236" s="31"/>
      <c r="D236" s="31">
        <v>2007.9</v>
      </c>
      <c r="E236" s="31">
        <v>2007.9</v>
      </c>
      <c r="F236" s="31">
        <v>10021.620000000001</v>
      </c>
      <c r="G236" s="9">
        <v>2.75</v>
      </c>
      <c r="H236" s="9">
        <v>2.3279999999999998</v>
      </c>
      <c r="I236" s="9">
        <f t="shared" si="42"/>
        <v>2.2309999999999999</v>
      </c>
      <c r="J236" s="5" t="s">
        <v>389</v>
      </c>
      <c r="K236" s="5" t="s">
        <v>85</v>
      </c>
      <c r="L236" s="5">
        <v>84062</v>
      </c>
      <c r="M236" s="6">
        <v>42591</v>
      </c>
      <c r="N236" s="27">
        <f t="shared" si="36"/>
        <v>5.1312999999999998E-2</v>
      </c>
      <c r="O236" s="27">
        <v>0</v>
      </c>
      <c r="P236" s="27">
        <f t="shared" si="44"/>
        <v>0.20525199999999999</v>
      </c>
      <c r="Q236" s="27">
        <f t="shared" si="43"/>
        <v>0.61575599999999997</v>
      </c>
      <c r="R236" s="27">
        <f t="shared" si="38"/>
        <v>0.61575599999999997</v>
      </c>
      <c r="S236" s="27">
        <f t="shared" si="39"/>
        <v>0.61575599999999997</v>
      </c>
      <c r="T236" s="27">
        <f t="shared" si="40"/>
        <v>0.61575599999999997</v>
      </c>
      <c r="U236" s="27">
        <f t="shared" si="37"/>
        <v>0.25656499999999999</v>
      </c>
      <c r="V236" s="27">
        <f t="shared" si="41"/>
        <v>2.9248409999999998</v>
      </c>
      <c r="AE236" s="6"/>
    </row>
    <row r="237" spans="1:33" s="5" customFormat="1" x14ac:dyDescent="0.25">
      <c r="A237" s="5" t="s">
        <v>795</v>
      </c>
      <c r="B237" s="5" t="s">
        <v>9</v>
      </c>
      <c r="C237" s="31"/>
      <c r="D237" s="31">
        <v>22500</v>
      </c>
      <c r="E237" s="31">
        <v>22500</v>
      </c>
      <c r="F237" s="31">
        <v>155000</v>
      </c>
      <c r="G237" s="9">
        <v>57.6</v>
      </c>
      <c r="H237" s="9">
        <v>46.381999999999998</v>
      </c>
      <c r="I237" s="9">
        <f t="shared" si="42"/>
        <v>25</v>
      </c>
      <c r="J237" s="5" t="s">
        <v>13</v>
      </c>
      <c r="K237" s="5" t="s">
        <v>11</v>
      </c>
      <c r="L237" s="5">
        <v>84101</v>
      </c>
      <c r="M237" s="6">
        <v>42493</v>
      </c>
      <c r="N237" s="27">
        <f t="shared" si="36"/>
        <v>0.57499999999999996</v>
      </c>
      <c r="O237" s="27">
        <v>0</v>
      </c>
      <c r="P237" s="27">
        <f>N237*7</f>
        <v>4.0249999999999995</v>
      </c>
      <c r="Q237" s="27">
        <f t="shared" si="43"/>
        <v>6.8999999999999995</v>
      </c>
      <c r="R237" s="27">
        <f t="shared" si="38"/>
        <v>6.8999999999999995</v>
      </c>
      <c r="S237" s="27">
        <f t="shared" si="39"/>
        <v>6.8999999999999995</v>
      </c>
      <c r="T237" s="27">
        <f t="shared" si="40"/>
        <v>6.8999999999999995</v>
      </c>
      <c r="U237" s="27">
        <f t="shared" si="37"/>
        <v>2.875</v>
      </c>
      <c r="V237" s="27">
        <f t="shared" si="41"/>
        <v>34.5</v>
      </c>
    </row>
    <row r="238" spans="1:33" s="5" customFormat="1" x14ac:dyDescent="0.25">
      <c r="A238" s="5" t="s">
        <v>959</v>
      </c>
      <c r="B238" s="5" t="s">
        <v>9</v>
      </c>
      <c r="C238" s="31"/>
      <c r="D238" s="31">
        <v>17312.400000000001</v>
      </c>
      <c r="E238" s="31">
        <v>17312.400000000001</v>
      </c>
      <c r="F238" s="31">
        <v>147900</v>
      </c>
      <c r="G238" s="9">
        <v>25.2</v>
      </c>
      <c r="H238" s="9">
        <v>20.823</v>
      </c>
      <c r="I238" s="9">
        <f t="shared" si="42"/>
        <v>19.236000000000001</v>
      </c>
      <c r="J238" s="5" t="s">
        <v>1016</v>
      </c>
      <c r="K238" s="5" t="s">
        <v>11</v>
      </c>
      <c r="L238" s="5">
        <v>84115</v>
      </c>
      <c r="M238" s="6">
        <v>42604</v>
      </c>
      <c r="N238" s="27">
        <f t="shared" si="36"/>
        <v>0.44242799999999999</v>
      </c>
      <c r="O238" s="27">
        <v>0</v>
      </c>
      <c r="P238" s="27">
        <f>N238*4</f>
        <v>1.769712</v>
      </c>
      <c r="Q238" s="27">
        <f t="shared" si="43"/>
        <v>5.3091359999999996</v>
      </c>
      <c r="R238" s="27">
        <f t="shared" si="38"/>
        <v>5.3091359999999996</v>
      </c>
      <c r="S238" s="27">
        <f t="shared" si="39"/>
        <v>5.3091359999999996</v>
      </c>
      <c r="T238" s="27">
        <f t="shared" si="40"/>
        <v>5.3091359999999996</v>
      </c>
      <c r="U238" s="27">
        <f t="shared" si="37"/>
        <v>2.2121399999999998</v>
      </c>
      <c r="V238" s="27">
        <f t="shared" si="41"/>
        <v>25.218395999999998</v>
      </c>
      <c r="AE238" s="6"/>
      <c r="AG238" s="6"/>
    </row>
    <row r="239" spans="1:33" s="5" customFormat="1" x14ac:dyDescent="0.25">
      <c r="A239" s="5" t="s">
        <v>960</v>
      </c>
      <c r="B239" s="5" t="s">
        <v>9</v>
      </c>
      <c r="C239" s="31"/>
      <c r="D239" s="31">
        <v>9384.2999999999993</v>
      </c>
      <c r="E239" s="31">
        <v>9384.2999999999993</v>
      </c>
      <c r="F239" s="31">
        <v>83392.55</v>
      </c>
      <c r="G239" s="9">
        <v>13.2</v>
      </c>
      <c r="H239" s="9">
        <v>10.427</v>
      </c>
      <c r="I239" s="9">
        <f t="shared" si="42"/>
        <v>10.426999999999998</v>
      </c>
      <c r="J239" s="5" t="s">
        <v>35</v>
      </c>
      <c r="K239" s="5" t="s">
        <v>11</v>
      </c>
      <c r="L239" s="5">
        <v>84070</v>
      </c>
      <c r="M239" s="6">
        <v>42704</v>
      </c>
      <c r="N239" s="27">
        <f t="shared" si="36"/>
        <v>0.23982099999999995</v>
      </c>
      <c r="O239" s="27">
        <v>0</v>
      </c>
      <c r="P239" s="27">
        <f>N239*1</f>
        <v>0.23982099999999995</v>
      </c>
      <c r="Q239" s="27">
        <f t="shared" ref="Q239:Q270" si="45">N239*12</f>
        <v>2.8778519999999994</v>
      </c>
      <c r="R239" s="27">
        <f t="shared" si="38"/>
        <v>2.8778519999999994</v>
      </c>
      <c r="S239" s="27">
        <f t="shared" si="39"/>
        <v>2.8778519999999994</v>
      </c>
      <c r="T239" s="27">
        <f t="shared" si="40"/>
        <v>2.8778519999999994</v>
      </c>
      <c r="U239" s="27">
        <f t="shared" si="37"/>
        <v>1.1991049999999999</v>
      </c>
      <c r="V239" s="27">
        <f t="shared" si="41"/>
        <v>12.950333999999996</v>
      </c>
      <c r="AE239" s="6"/>
      <c r="AG239" s="6"/>
    </row>
    <row r="240" spans="1:33" s="5" customFormat="1" x14ac:dyDescent="0.25">
      <c r="A240" s="5" t="s">
        <v>961</v>
      </c>
      <c r="B240" s="5" t="s">
        <v>9</v>
      </c>
      <c r="C240" s="31"/>
      <c r="D240" s="31">
        <v>21775.5</v>
      </c>
      <c r="E240" s="31">
        <v>21775.5</v>
      </c>
      <c r="F240" s="31">
        <v>82065</v>
      </c>
      <c r="G240" s="9">
        <v>28.875</v>
      </c>
      <c r="H240" s="9">
        <v>24.195</v>
      </c>
      <c r="I240" s="9">
        <f t="shared" si="42"/>
        <v>24.195</v>
      </c>
      <c r="J240" s="5" t="s">
        <v>389</v>
      </c>
      <c r="K240" s="5" t="s">
        <v>85</v>
      </c>
      <c r="L240" s="5">
        <v>84062</v>
      </c>
      <c r="M240" s="6">
        <v>42705</v>
      </c>
      <c r="N240" s="27">
        <f t="shared" si="36"/>
        <v>0.55648500000000001</v>
      </c>
      <c r="O240" s="27">
        <v>0</v>
      </c>
      <c r="P240" s="27">
        <v>0</v>
      </c>
      <c r="Q240" s="27">
        <f t="shared" si="45"/>
        <v>6.6778200000000005</v>
      </c>
      <c r="R240" s="27">
        <f t="shared" si="38"/>
        <v>6.6778200000000005</v>
      </c>
      <c r="S240" s="27">
        <f t="shared" si="39"/>
        <v>6.6778200000000005</v>
      </c>
      <c r="T240" s="27">
        <f t="shared" si="40"/>
        <v>6.6778200000000005</v>
      </c>
      <c r="U240" s="27">
        <f t="shared" si="37"/>
        <v>2.7824249999999999</v>
      </c>
      <c r="V240" s="27">
        <f t="shared" si="41"/>
        <v>29.493705000000002</v>
      </c>
      <c r="AE240" s="6"/>
      <c r="AG240" s="6"/>
    </row>
    <row r="241" spans="1:35" s="5" customFormat="1" x14ac:dyDescent="0.25">
      <c r="A241" s="5" t="s">
        <v>962</v>
      </c>
      <c r="B241" s="5" t="s">
        <v>9</v>
      </c>
      <c r="C241" s="31"/>
      <c r="D241" s="31">
        <v>22500</v>
      </c>
      <c r="E241" s="31">
        <v>22500</v>
      </c>
      <c r="F241" s="31">
        <v>82065.66</v>
      </c>
      <c r="G241" s="9">
        <v>30.25</v>
      </c>
      <c r="H241" s="9">
        <v>25.347000000000001</v>
      </c>
      <c r="I241" s="9">
        <f t="shared" si="42"/>
        <v>25</v>
      </c>
      <c r="J241" s="5" t="s">
        <v>389</v>
      </c>
      <c r="K241" s="5" t="s">
        <v>85</v>
      </c>
      <c r="L241" s="5">
        <v>84062</v>
      </c>
      <c r="M241" s="6">
        <v>42591</v>
      </c>
      <c r="N241" s="27">
        <f t="shared" si="36"/>
        <v>0.57499999999999996</v>
      </c>
      <c r="O241" s="27">
        <v>0</v>
      </c>
      <c r="P241" s="27">
        <f>N241*4</f>
        <v>2.2999999999999998</v>
      </c>
      <c r="Q241" s="27">
        <f t="shared" si="45"/>
        <v>6.8999999999999995</v>
      </c>
      <c r="R241" s="27">
        <f t="shared" si="38"/>
        <v>6.8999999999999995</v>
      </c>
      <c r="S241" s="27">
        <f t="shared" si="39"/>
        <v>6.8999999999999995</v>
      </c>
      <c r="T241" s="27">
        <f t="shared" si="40"/>
        <v>6.8999999999999995</v>
      </c>
      <c r="U241" s="27">
        <f t="shared" si="37"/>
        <v>2.875</v>
      </c>
      <c r="V241" s="27">
        <f t="shared" si="41"/>
        <v>32.774999999999991</v>
      </c>
    </row>
    <row r="242" spans="1:35" s="5" customFormat="1" x14ac:dyDescent="0.25">
      <c r="A242" s="5" t="s">
        <v>963</v>
      </c>
      <c r="B242" s="5" t="s">
        <v>9</v>
      </c>
      <c r="C242" s="31"/>
      <c r="D242" s="31">
        <v>4858.2</v>
      </c>
      <c r="E242" s="31">
        <v>4858.2</v>
      </c>
      <c r="F242" s="31">
        <v>20558</v>
      </c>
      <c r="G242" s="9">
        <v>6.3250000000000002</v>
      </c>
      <c r="H242" s="9">
        <v>5.3979999999999997</v>
      </c>
      <c r="I242" s="9">
        <f t="shared" si="42"/>
        <v>5.3979999999999997</v>
      </c>
      <c r="J242" s="5" t="s">
        <v>294</v>
      </c>
      <c r="K242" s="5" t="s">
        <v>85</v>
      </c>
      <c r="L242" s="5">
        <v>84003</v>
      </c>
      <c r="M242" s="6">
        <v>42626</v>
      </c>
      <c r="N242" s="27">
        <f t="shared" si="36"/>
        <v>0.12415399999999999</v>
      </c>
      <c r="O242" s="27">
        <v>0</v>
      </c>
      <c r="P242" s="27">
        <f>N242*3</f>
        <v>0.37246199999999996</v>
      </c>
      <c r="Q242" s="27">
        <f t="shared" si="45"/>
        <v>1.4898479999999998</v>
      </c>
      <c r="R242" s="27">
        <f t="shared" si="38"/>
        <v>1.4898479999999998</v>
      </c>
      <c r="S242" s="27">
        <f t="shared" si="39"/>
        <v>1.4898479999999998</v>
      </c>
      <c r="T242" s="27">
        <f t="shared" si="40"/>
        <v>1.4898479999999998</v>
      </c>
      <c r="U242" s="27">
        <f t="shared" si="37"/>
        <v>0.62076999999999993</v>
      </c>
      <c r="V242" s="27">
        <f t="shared" si="41"/>
        <v>6.9526240000000001</v>
      </c>
      <c r="AE242" s="6"/>
      <c r="AG242" s="6"/>
    </row>
    <row r="243" spans="1:35" s="5" customFormat="1" x14ac:dyDescent="0.25">
      <c r="A243" s="5" t="s">
        <v>964</v>
      </c>
      <c r="B243" s="5" t="s">
        <v>9</v>
      </c>
      <c r="C243" s="31"/>
      <c r="D243" s="31">
        <v>1674.9</v>
      </c>
      <c r="E243" s="31">
        <v>1674.9</v>
      </c>
      <c r="F243" s="31">
        <v>82065.66</v>
      </c>
      <c r="G243" s="9">
        <v>2.2000000000000002</v>
      </c>
      <c r="H243" s="9">
        <v>1.861</v>
      </c>
      <c r="I243" s="9">
        <f t="shared" si="42"/>
        <v>1.861</v>
      </c>
      <c r="J243" s="5" t="s">
        <v>389</v>
      </c>
      <c r="K243" s="5" t="s">
        <v>85</v>
      </c>
      <c r="L243" s="5">
        <v>84062</v>
      </c>
      <c r="M243" s="6">
        <v>42705</v>
      </c>
      <c r="N243" s="27">
        <f t="shared" si="36"/>
        <v>4.2803000000000001E-2</v>
      </c>
      <c r="O243" s="27">
        <v>0</v>
      </c>
      <c r="P243" s="27">
        <v>0</v>
      </c>
      <c r="Q243" s="27">
        <f t="shared" si="45"/>
        <v>0.51363599999999998</v>
      </c>
      <c r="R243" s="27">
        <f t="shared" si="38"/>
        <v>0.51363599999999998</v>
      </c>
      <c r="S243" s="27">
        <f t="shared" si="39"/>
        <v>0.51363599999999998</v>
      </c>
      <c r="T243" s="27">
        <f t="shared" si="40"/>
        <v>0.51363599999999998</v>
      </c>
      <c r="U243" s="27">
        <f t="shared" si="37"/>
        <v>0.21401500000000001</v>
      </c>
      <c r="V243" s="27">
        <f t="shared" si="41"/>
        <v>2.2685589999999998</v>
      </c>
      <c r="AE243" s="6"/>
      <c r="AG243" s="6"/>
    </row>
    <row r="244" spans="1:35" s="5" customFormat="1" x14ac:dyDescent="0.25">
      <c r="A244" s="5" t="s">
        <v>965</v>
      </c>
      <c r="B244" s="5" t="s">
        <v>9</v>
      </c>
      <c r="C244" s="31"/>
      <c r="D244" s="31">
        <v>1719.9</v>
      </c>
      <c r="E244" s="31">
        <v>1719.9</v>
      </c>
      <c r="F244" s="31">
        <v>9071.85</v>
      </c>
      <c r="G244" s="9">
        <v>2.2000000000000002</v>
      </c>
      <c r="H244" s="9">
        <v>1.911</v>
      </c>
      <c r="I244" s="9">
        <f t="shared" si="42"/>
        <v>1.911</v>
      </c>
      <c r="J244" s="5" t="s">
        <v>35</v>
      </c>
      <c r="K244" s="5" t="s">
        <v>11</v>
      </c>
      <c r="L244" s="5">
        <v>84070</v>
      </c>
      <c r="M244" s="6">
        <v>42704</v>
      </c>
      <c r="N244" s="27">
        <f t="shared" si="36"/>
        <v>4.3952999999999999E-2</v>
      </c>
      <c r="O244" s="27">
        <v>0</v>
      </c>
      <c r="P244" s="27">
        <f>N244*1</f>
        <v>4.3952999999999999E-2</v>
      </c>
      <c r="Q244" s="27">
        <f t="shared" si="45"/>
        <v>0.52743600000000002</v>
      </c>
      <c r="R244" s="27">
        <f t="shared" si="38"/>
        <v>0.52743600000000002</v>
      </c>
      <c r="S244" s="27">
        <f t="shared" si="39"/>
        <v>0.52743600000000002</v>
      </c>
      <c r="T244" s="27">
        <f t="shared" si="40"/>
        <v>0.52743600000000002</v>
      </c>
      <c r="U244" s="27">
        <f t="shared" si="37"/>
        <v>0.21976499999999999</v>
      </c>
      <c r="V244" s="27">
        <f t="shared" si="41"/>
        <v>2.373462</v>
      </c>
    </row>
    <row r="245" spans="1:35" s="5" customFormat="1" x14ac:dyDescent="0.25">
      <c r="A245" s="5" t="s">
        <v>966</v>
      </c>
      <c r="B245" s="5" t="s">
        <v>9</v>
      </c>
      <c r="C245" s="31"/>
      <c r="D245" s="31">
        <v>9940.5</v>
      </c>
      <c r="E245" s="31">
        <v>9940.5</v>
      </c>
      <c r="F245" s="31">
        <v>82065.66</v>
      </c>
      <c r="G245" s="9">
        <v>13.2</v>
      </c>
      <c r="H245" s="9">
        <v>11.045</v>
      </c>
      <c r="I245" s="9">
        <f t="shared" si="42"/>
        <v>11.045</v>
      </c>
      <c r="J245" s="5" t="s">
        <v>389</v>
      </c>
      <c r="K245" s="5" t="s">
        <v>85</v>
      </c>
      <c r="L245" s="5">
        <v>84062</v>
      </c>
      <c r="M245" s="6">
        <v>42705</v>
      </c>
      <c r="N245" s="27">
        <f t="shared" si="36"/>
        <v>0.25403500000000001</v>
      </c>
      <c r="O245" s="27">
        <v>0</v>
      </c>
      <c r="P245" s="27">
        <v>0</v>
      </c>
      <c r="Q245" s="27">
        <f t="shared" si="45"/>
        <v>3.0484200000000001</v>
      </c>
      <c r="R245" s="27">
        <f t="shared" si="38"/>
        <v>3.0484200000000001</v>
      </c>
      <c r="S245" s="27">
        <f t="shared" si="39"/>
        <v>3.0484200000000001</v>
      </c>
      <c r="T245" s="27">
        <f t="shared" si="40"/>
        <v>3.0484200000000001</v>
      </c>
      <c r="U245" s="27">
        <f t="shared" si="37"/>
        <v>1.2701750000000001</v>
      </c>
      <c r="V245" s="27">
        <f t="shared" si="41"/>
        <v>13.463855000000001</v>
      </c>
      <c r="AE245" s="6"/>
      <c r="AG245" s="6"/>
      <c r="AI245" s="6"/>
    </row>
    <row r="246" spans="1:35" s="5" customFormat="1" x14ac:dyDescent="0.25">
      <c r="A246" s="5" t="s">
        <v>967</v>
      </c>
      <c r="B246" s="5" t="s">
        <v>9</v>
      </c>
      <c r="C246" s="31"/>
      <c r="D246" s="31">
        <v>4208.3999999999996</v>
      </c>
      <c r="E246" s="31">
        <v>4208.3999999999996</v>
      </c>
      <c r="F246" s="31">
        <v>17011</v>
      </c>
      <c r="G246" s="9">
        <v>5.7750000000000004</v>
      </c>
      <c r="H246" s="9">
        <v>4.6760000000000002</v>
      </c>
      <c r="I246" s="9">
        <f t="shared" si="42"/>
        <v>4.6759999999999993</v>
      </c>
      <c r="J246" s="5" t="s">
        <v>35</v>
      </c>
      <c r="K246" s="5" t="s">
        <v>11</v>
      </c>
      <c r="L246" s="5">
        <v>84070</v>
      </c>
      <c r="M246" s="6">
        <v>42591</v>
      </c>
      <c r="N246" s="27">
        <f t="shared" si="36"/>
        <v>0.10754799999999998</v>
      </c>
      <c r="O246" s="27">
        <v>0</v>
      </c>
      <c r="P246" s="27">
        <f>N246*4</f>
        <v>0.43019199999999991</v>
      </c>
      <c r="Q246" s="27">
        <f t="shared" si="45"/>
        <v>1.2905759999999997</v>
      </c>
      <c r="R246" s="27">
        <f t="shared" si="38"/>
        <v>1.2905759999999997</v>
      </c>
      <c r="S246" s="27">
        <f t="shared" si="39"/>
        <v>1.2905759999999997</v>
      </c>
      <c r="T246" s="27">
        <f t="shared" si="40"/>
        <v>1.2905759999999997</v>
      </c>
      <c r="U246" s="27">
        <f t="shared" si="37"/>
        <v>0.53773999999999988</v>
      </c>
      <c r="V246" s="27">
        <f t="shared" si="41"/>
        <v>6.1302359999999982</v>
      </c>
      <c r="AE246" s="6"/>
      <c r="AG246" s="6"/>
    </row>
    <row r="247" spans="1:35" s="5" customFormat="1" x14ac:dyDescent="0.25">
      <c r="A247" s="5" t="s">
        <v>798</v>
      </c>
      <c r="B247" s="5" t="s">
        <v>9</v>
      </c>
      <c r="C247" s="31"/>
      <c r="D247" s="31">
        <v>22500</v>
      </c>
      <c r="E247" s="31">
        <v>22500</v>
      </c>
      <c r="F247" s="31">
        <v>54673.55</v>
      </c>
      <c r="G247" s="9">
        <v>29.7</v>
      </c>
      <c r="H247" s="9">
        <v>25.186</v>
      </c>
      <c r="I247" s="9">
        <f t="shared" si="42"/>
        <v>25</v>
      </c>
      <c r="J247" s="5" t="s">
        <v>17</v>
      </c>
      <c r="K247" s="5" t="s">
        <v>11</v>
      </c>
      <c r="L247" s="5">
        <v>84065</v>
      </c>
      <c r="M247" s="6">
        <v>42235</v>
      </c>
      <c r="N247" s="27">
        <f t="shared" si="36"/>
        <v>0.57499999999999996</v>
      </c>
      <c r="O247" s="27">
        <f>N247*4</f>
        <v>2.2999999999999998</v>
      </c>
      <c r="P247" s="27">
        <f>N247*12</f>
        <v>6.8999999999999995</v>
      </c>
      <c r="Q247" s="27">
        <f t="shared" si="45"/>
        <v>6.8999999999999995</v>
      </c>
      <c r="R247" s="27">
        <f t="shared" si="38"/>
        <v>6.8999999999999995</v>
      </c>
      <c r="S247" s="27">
        <f t="shared" si="39"/>
        <v>6.8999999999999995</v>
      </c>
      <c r="T247" s="27">
        <f t="shared" si="40"/>
        <v>6.8999999999999995</v>
      </c>
      <c r="U247" s="27">
        <f t="shared" si="37"/>
        <v>2.875</v>
      </c>
      <c r="V247" s="27">
        <f t="shared" si="41"/>
        <v>39.674999999999997</v>
      </c>
      <c r="AE247" s="6"/>
      <c r="AG247" s="6"/>
    </row>
    <row r="248" spans="1:35" s="5" customFormat="1" x14ac:dyDescent="0.25">
      <c r="A248" s="5" t="s">
        <v>968</v>
      </c>
      <c r="B248" s="5" t="s">
        <v>9</v>
      </c>
      <c r="C248" s="31"/>
      <c r="D248" s="31">
        <v>5256.9</v>
      </c>
      <c r="E248" s="31">
        <v>5256.9</v>
      </c>
      <c r="F248" s="31">
        <v>20044</v>
      </c>
      <c r="G248" s="9">
        <v>7.4249999999999998</v>
      </c>
      <c r="H248" s="9">
        <v>5.8410000000000002</v>
      </c>
      <c r="I248" s="9">
        <f t="shared" si="42"/>
        <v>5.8409999999999993</v>
      </c>
      <c r="J248" s="5" t="s">
        <v>35</v>
      </c>
      <c r="K248" s="5" t="s">
        <v>11</v>
      </c>
      <c r="L248" s="5">
        <v>84070</v>
      </c>
      <c r="M248" s="6">
        <v>42704</v>
      </c>
      <c r="N248" s="27">
        <f t="shared" si="36"/>
        <v>0.13434299999999999</v>
      </c>
      <c r="O248" s="27">
        <v>0</v>
      </c>
      <c r="P248" s="27">
        <f>N248*1</f>
        <v>0.13434299999999999</v>
      </c>
      <c r="Q248" s="27">
        <f t="shared" si="45"/>
        <v>1.6121159999999999</v>
      </c>
      <c r="R248" s="27">
        <f t="shared" si="38"/>
        <v>1.6121159999999999</v>
      </c>
      <c r="S248" s="27">
        <f t="shared" si="39"/>
        <v>1.6121159999999999</v>
      </c>
      <c r="T248" s="27">
        <f t="shared" si="40"/>
        <v>1.6121159999999999</v>
      </c>
      <c r="U248" s="27">
        <f t="shared" si="37"/>
        <v>0.67171499999999995</v>
      </c>
      <c r="V248" s="27">
        <f t="shared" si="41"/>
        <v>7.2545219999999988</v>
      </c>
      <c r="AE248" s="6"/>
      <c r="AG248" s="6"/>
    </row>
    <row r="249" spans="1:35" s="5" customFormat="1" x14ac:dyDescent="0.25">
      <c r="A249" s="5" t="s">
        <v>800</v>
      </c>
      <c r="B249" s="5" t="s">
        <v>9</v>
      </c>
      <c r="C249" s="31"/>
      <c r="D249" s="31">
        <v>14713.2</v>
      </c>
      <c r="E249" s="31">
        <v>14713.2</v>
      </c>
      <c r="F249" s="31">
        <v>65116.800000000003</v>
      </c>
      <c r="G249" s="9">
        <v>22</v>
      </c>
      <c r="H249" s="9">
        <v>16.347999999999999</v>
      </c>
      <c r="I249" s="9">
        <f t="shared" si="42"/>
        <v>16.347999999999999</v>
      </c>
      <c r="J249" s="5" t="s">
        <v>130</v>
      </c>
      <c r="K249" s="5" t="s">
        <v>11</v>
      </c>
      <c r="L249" s="5">
        <v>84047</v>
      </c>
      <c r="M249" s="6">
        <v>42494</v>
      </c>
      <c r="N249" s="27">
        <f t="shared" si="36"/>
        <v>0.37600399999999995</v>
      </c>
      <c r="O249" s="27">
        <v>0</v>
      </c>
      <c r="P249" s="27">
        <f>N249*7</f>
        <v>2.6320279999999996</v>
      </c>
      <c r="Q249" s="27">
        <f t="shared" si="45"/>
        <v>4.5120479999999992</v>
      </c>
      <c r="R249" s="27">
        <f t="shared" si="38"/>
        <v>4.5120479999999992</v>
      </c>
      <c r="S249" s="27">
        <f t="shared" si="39"/>
        <v>4.5120479999999992</v>
      </c>
      <c r="T249" s="27">
        <f t="shared" si="40"/>
        <v>4.5120479999999992</v>
      </c>
      <c r="U249" s="27">
        <f t="shared" si="37"/>
        <v>1.8800199999999998</v>
      </c>
      <c r="V249" s="28">
        <f t="shared" si="41"/>
        <v>22.560239999999997</v>
      </c>
      <c r="AE249" s="6"/>
      <c r="AG249" s="6"/>
    </row>
    <row r="250" spans="1:35" s="5" customFormat="1" x14ac:dyDescent="0.25">
      <c r="A250" s="5" t="s">
        <v>969</v>
      </c>
      <c r="B250" s="5" t="s">
        <v>9</v>
      </c>
      <c r="C250" s="31"/>
      <c r="D250" s="31">
        <v>3489.3</v>
      </c>
      <c r="E250" s="31">
        <v>3489.3</v>
      </c>
      <c r="F250" s="31">
        <v>19436</v>
      </c>
      <c r="G250" s="9">
        <v>4.95</v>
      </c>
      <c r="H250" s="9">
        <v>3.8769999999999998</v>
      </c>
      <c r="I250" s="9">
        <f t="shared" si="42"/>
        <v>3.8769999999999998</v>
      </c>
      <c r="J250" s="5" t="s">
        <v>35</v>
      </c>
      <c r="K250" s="5" t="s">
        <v>11</v>
      </c>
      <c r="L250" s="5">
        <v>84070</v>
      </c>
      <c r="M250" s="6">
        <v>42591</v>
      </c>
      <c r="N250" s="27">
        <f t="shared" si="36"/>
        <v>8.9171E-2</v>
      </c>
      <c r="O250" s="27">
        <v>0</v>
      </c>
      <c r="P250" s="27">
        <f>N250*4</f>
        <v>0.356684</v>
      </c>
      <c r="Q250" s="27">
        <f t="shared" si="45"/>
        <v>1.070052</v>
      </c>
      <c r="R250" s="27">
        <f t="shared" si="38"/>
        <v>1.070052</v>
      </c>
      <c r="S250" s="27">
        <f t="shared" si="39"/>
        <v>1.070052</v>
      </c>
      <c r="T250" s="27">
        <f t="shared" si="40"/>
        <v>1.070052</v>
      </c>
      <c r="U250" s="27">
        <f t="shared" si="37"/>
        <v>0.445855</v>
      </c>
      <c r="V250" s="27">
        <f t="shared" si="41"/>
        <v>5.0827469999999995</v>
      </c>
      <c r="AE250" s="6"/>
      <c r="AG250" s="6"/>
    </row>
    <row r="251" spans="1:35" s="5" customFormat="1" x14ac:dyDescent="0.25">
      <c r="A251" s="5" t="s">
        <v>970</v>
      </c>
      <c r="B251" s="5" t="s">
        <v>9</v>
      </c>
      <c r="C251" s="31"/>
      <c r="D251" s="31">
        <v>3870</v>
      </c>
      <c r="E251" s="31">
        <v>3870</v>
      </c>
      <c r="F251" s="31">
        <v>22111</v>
      </c>
      <c r="G251" s="9">
        <v>4.95</v>
      </c>
      <c r="H251" s="9">
        <v>4.3</v>
      </c>
      <c r="I251" s="9">
        <f t="shared" si="42"/>
        <v>4.3</v>
      </c>
      <c r="J251" s="5" t="s">
        <v>35</v>
      </c>
      <c r="K251" s="5" t="s">
        <v>11</v>
      </c>
      <c r="L251" s="5">
        <v>84070</v>
      </c>
      <c r="M251" s="6">
        <v>42704</v>
      </c>
      <c r="N251" s="27">
        <f t="shared" si="36"/>
        <v>9.8899999999999988E-2</v>
      </c>
      <c r="O251" s="27">
        <v>0</v>
      </c>
      <c r="P251" s="27">
        <f>N251*1</f>
        <v>9.8899999999999988E-2</v>
      </c>
      <c r="Q251" s="27">
        <f t="shared" si="45"/>
        <v>1.1867999999999999</v>
      </c>
      <c r="R251" s="27">
        <f t="shared" si="38"/>
        <v>1.1867999999999999</v>
      </c>
      <c r="S251" s="27">
        <f t="shared" si="39"/>
        <v>1.1867999999999999</v>
      </c>
      <c r="T251" s="27">
        <f t="shared" si="40"/>
        <v>1.1867999999999999</v>
      </c>
      <c r="U251" s="27">
        <f t="shared" si="37"/>
        <v>0.49449999999999994</v>
      </c>
      <c r="V251" s="28">
        <f t="shared" si="41"/>
        <v>5.3406000000000002</v>
      </c>
      <c r="AE251" s="6"/>
      <c r="AG251" s="6"/>
    </row>
    <row r="252" spans="1:35" s="5" customFormat="1" x14ac:dyDescent="0.25">
      <c r="A252" s="5" t="s">
        <v>802</v>
      </c>
      <c r="B252" s="5" t="s">
        <v>9</v>
      </c>
      <c r="C252" s="31"/>
      <c r="D252" s="31">
        <v>9079.2000000000007</v>
      </c>
      <c r="E252" s="31">
        <v>9079.2000000000007</v>
      </c>
      <c r="F252" s="31">
        <v>33025.599999999999</v>
      </c>
      <c r="G252" s="9">
        <v>11.88</v>
      </c>
      <c r="H252" s="9">
        <v>10.24</v>
      </c>
      <c r="I252" s="9">
        <f t="shared" si="42"/>
        <v>10.087999999999999</v>
      </c>
      <c r="J252" s="5" t="s">
        <v>17</v>
      </c>
      <c r="K252" s="5" t="s">
        <v>11</v>
      </c>
      <c r="L252" s="5">
        <v>84065</v>
      </c>
      <c r="M252" s="6">
        <v>42235</v>
      </c>
      <c r="N252" s="27">
        <f t="shared" si="36"/>
        <v>0.23202399999999998</v>
      </c>
      <c r="O252" s="27">
        <f>N252*4</f>
        <v>0.92809599999999992</v>
      </c>
      <c r="P252" s="27">
        <f>N252*12</f>
        <v>2.7842879999999997</v>
      </c>
      <c r="Q252" s="27">
        <f t="shared" si="45"/>
        <v>2.7842879999999997</v>
      </c>
      <c r="R252" s="27">
        <f t="shared" si="38"/>
        <v>2.7842879999999997</v>
      </c>
      <c r="S252" s="27">
        <f t="shared" si="39"/>
        <v>2.7842879999999997</v>
      </c>
      <c r="T252" s="27">
        <f t="shared" si="40"/>
        <v>2.7842879999999997</v>
      </c>
      <c r="U252" s="27">
        <f t="shared" si="37"/>
        <v>1.1601199999999998</v>
      </c>
      <c r="V252" s="27">
        <f t="shared" si="41"/>
        <v>16.009656</v>
      </c>
      <c r="AE252" s="6"/>
      <c r="AG252" s="6"/>
    </row>
    <row r="253" spans="1:35" s="5" customFormat="1" x14ac:dyDescent="0.25">
      <c r="A253" s="5" t="s">
        <v>971</v>
      </c>
      <c r="B253" s="5" t="s">
        <v>9</v>
      </c>
      <c r="C253" s="31"/>
      <c r="D253" s="31">
        <v>5386.5</v>
      </c>
      <c r="E253" s="31">
        <v>5386.5</v>
      </c>
      <c r="F253" s="31">
        <v>20044</v>
      </c>
      <c r="G253" s="9">
        <v>7.4249999999999998</v>
      </c>
      <c r="H253" s="9">
        <v>5.9850000000000003</v>
      </c>
      <c r="I253" s="9">
        <f t="shared" si="42"/>
        <v>5.9850000000000003</v>
      </c>
      <c r="J253" s="5" t="s">
        <v>35</v>
      </c>
      <c r="K253" s="5" t="s">
        <v>11</v>
      </c>
      <c r="L253" s="5">
        <v>84070</v>
      </c>
      <c r="M253" s="6">
        <v>42591</v>
      </c>
      <c r="N253" s="27">
        <f t="shared" si="36"/>
        <v>0.137655</v>
      </c>
      <c r="O253" s="27">
        <v>0</v>
      </c>
      <c r="P253" s="27">
        <f>N253*4</f>
        <v>0.55062</v>
      </c>
      <c r="Q253" s="27">
        <f t="shared" si="45"/>
        <v>1.6518600000000001</v>
      </c>
      <c r="R253" s="27">
        <f t="shared" si="38"/>
        <v>1.6518600000000001</v>
      </c>
      <c r="S253" s="27">
        <f t="shared" si="39"/>
        <v>1.6518600000000001</v>
      </c>
      <c r="T253" s="27">
        <f t="shared" si="40"/>
        <v>1.6518600000000001</v>
      </c>
      <c r="U253" s="27">
        <f t="shared" si="37"/>
        <v>0.68827499999999997</v>
      </c>
      <c r="V253" s="27">
        <f t="shared" si="41"/>
        <v>7.8463349999999998</v>
      </c>
      <c r="AE253" s="6"/>
      <c r="AG253" s="6"/>
      <c r="AI253" s="6"/>
    </row>
    <row r="254" spans="1:35" s="5" customFormat="1" x14ac:dyDescent="0.25">
      <c r="A254" s="5" t="s">
        <v>972</v>
      </c>
      <c r="B254" s="5" t="s">
        <v>9</v>
      </c>
      <c r="C254" s="31"/>
      <c r="D254" s="31">
        <v>2907.9</v>
      </c>
      <c r="E254" s="31">
        <v>2907.9</v>
      </c>
      <c r="F254" s="31">
        <v>16402</v>
      </c>
      <c r="G254" s="9">
        <v>4.125</v>
      </c>
      <c r="H254" s="9">
        <v>3.2309999999999999</v>
      </c>
      <c r="I254" s="9">
        <f t="shared" si="42"/>
        <v>3.2309999999999999</v>
      </c>
      <c r="J254" s="5" t="s">
        <v>35</v>
      </c>
      <c r="K254" s="5" t="s">
        <v>11</v>
      </c>
      <c r="L254" s="5">
        <v>84070</v>
      </c>
      <c r="M254" s="6">
        <v>42591</v>
      </c>
      <c r="N254" s="27">
        <f t="shared" si="36"/>
        <v>7.431299999999999E-2</v>
      </c>
      <c r="O254" s="27">
        <v>0</v>
      </c>
      <c r="P254" s="27">
        <f>N254*4</f>
        <v>0.29725199999999996</v>
      </c>
      <c r="Q254" s="27">
        <f t="shared" si="45"/>
        <v>0.89175599999999988</v>
      </c>
      <c r="R254" s="27">
        <f t="shared" si="38"/>
        <v>0.89175599999999988</v>
      </c>
      <c r="S254" s="27">
        <f t="shared" si="39"/>
        <v>0.89175599999999988</v>
      </c>
      <c r="T254" s="27">
        <f t="shared" si="40"/>
        <v>0.89175599999999988</v>
      </c>
      <c r="U254" s="27">
        <f t="shared" si="37"/>
        <v>0.37156499999999992</v>
      </c>
      <c r="V254" s="27">
        <f t="shared" si="41"/>
        <v>4.2358409999999997</v>
      </c>
      <c r="AE254" s="6"/>
      <c r="AG254" s="6"/>
      <c r="AI254" s="6"/>
    </row>
    <row r="255" spans="1:35" s="5" customFormat="1" x14ac:dyDescent="0.25">
      <c r="A255" s="5" t="s">
        <v>803</v>
      </c>
      <c r="B255" s="5" t="s">
        <v>9</v>
      </c>
      <c r="C255" s="31"/>
      <c r="D255" s="31">
        <v>1996.2</v>
      </c>
      <c r="E255" s="31">
        <v>1996.2</v>
      </c>
      <c r="F255" s="31">
        <v>5982</v>
      </c>
      <c r="G255" s="9">
        <v>2.7</v>
      </c>
      <c r="H255" s="9">
        <v>2.2759999999999998</v>
      </c>
      <c r="I255" s="9">
        <f t="shared" si="42"/>
        <v>2.218</v>
      </c>
      <c r="J255" s="5" t="s">
        <v>17</v>
      </c>
      <c r="K255" s="5" t="s">
        <v>11</v>
      </c>
      <c r="L255" s="5">
        <v>84065</v>
      </c>
      <c r="M255" s="6">
        <v>42235</v>
      </c>
      <c r="N255" s="27">
        <f t="shared" si="36"/>
        <v>5.1013999999999997E-2</v>
      </c>
      <c r="O255" s="27">
        <f>N255*4</f>
        <v>0.20405599999999999</v>
      </c>
      <c r="P255" s="27">
        <f>N255*12</f>
        <v>0.61216799999999993</v>
      </c>
      <c r="Q255" s="27">
        <f t="shared" si="45"/>
        <v>0.61216799999999993</v>
      </c>
      <c r="R255" s="27">
        <f t="shared" si="38"/>
        <v>0.61216799999999993</v>
      </c>
      <c r="S255" s="27">
        <f t="shared" si="39"/>
        <v>0.61216799999999993</v>
      </c>
      <c r="T255" s="27">
        <f t="shared" si="40"/>
        <v>0.61216799999999993</v>
      </c>
      <c r="U255" s="27">
        <f t="shared" si="37"/>
        <v>0.25506999999999996</v>
      </c>
      <c r="V255" s="27">
        <f t="shared" si="41"/>
        <v>3.5199659999999997</v>
      </c>
      <c r="AE255" s="6"/>
      <c r="AG255" s="6"/>
    </row>
    <row r="256" spans="1:35" s="5" customFormat="1" x14ac:dyDescent="0.25">
      <c r="A256" s="5" t="s">
        <v>973</v>
      </c>
      <c r="B256" s="5" t="s">
        <v>9</v>
      </c>
      <c r="C256" s="31"/>
      <c r="D256" s="31">
        <v>5184.8999999999996</v>
      </c>
      <c r="E256" s="31">
        <v>5184.8999999999996</v>
      </c>
      <c r="F256" s="31">
        <v>19802</v>
      </c>
      <c r="G256" s="9">
        <v>7.15</v>
      </c>
      <c r="H256" s="9">
        <v>5.8719999999999999</v>
      </c>
      <c r="I256" s="9">
        <f t="shared" si="42"/>
        <v>5.7609999999999992</v>
      </c>
      <c r="J256" s="5" t="s">
        <v>35</v>
      </c>
      <c r="K256" s="5" t="s">
        <v>11</v>
      </c>
      <c r="L256" s="5">
        <v>84070</v>
      </c>
      <c r="M256" s="6">
        <v>42591</v>
      </c>
      <c r="N256" s="27">
        <f t="shared" si="36"/>
        <v>0.13250299999999998</v>
      </c>
      <c r="O256" s="27">
        <v>0</v>
      </c>
      <c r="P256" s="27">
        <f>N256*4</f>
        <v>0.53001199999999993</v>
      </c>
      <c r="Q256" s="27">
        <f t="shared" si="45"/>
        <v>1.5900359999999998</v>
      </c>
      <c r="R256" s="27">
        <f t="shared" si="38"/>
        <v>1.5900359999999998</v>
      </c>
      <c r="S256" s="27">
        <f t="shared" si="39"/>
        <v>1.5900359999999998</v>
      </c>
      <c r="T256" s="27">
        <f t="shared" si="40"/>
        <v>1.5900359999999998</v>
      </c>
      <c r="U256" s="27">
        <f t="shared" si="37"/>
        <v>0.66251499999999997</v>
      </c>
      <c r="V256" s="27">
        <f t="shared" si="41"/>
        <v>7.5526709999999984</v>
      </c>
      <c r="AE256" s="6"/>
      <c r="AG256" s="6"/>
    </row>
    <row r="257" spans="1:35" s="5" customFormat="1" x14ac:dyDescent="0.25">
      <c r="A257" s="5" t="s">
        <v>805</v>
      </c>
      <c r="B257" s="5" t="s">
        <v>9</v>
      </c>
      <c r="C257" s="31"/>
      <c r="D257" s="31">
        <v>19583.099999999999</v>
      </c>
      <c r="E257" s="31">
        <v>19583.099999999999</v>
      </c>
      <c r="F257" s="31">
        <v>120000</v>
      </c>
      <c r="G257" s="9">
        <v>26.88</v>
      </c>
      <c r="H257" s="9">
        <v>21.759</v>
      </c>
      <c r="I257" s="9">
        <f t="shared" si="42"/>
        <v>21.758999999999997</v>
      </c>
      <c r="J257" s="5" t="s">
        <v>13</v>
      </c>
      <c r="K257" s="5" t="s">
        <v>11</v>
      </c>
      <c r="L257" s="5">
        <v>84115</v>
      </c>
      <c r="M257" s="6">
        <v>42492</v>
      </c>
      <c r="N257" s="27">
        <f t="shared" si="36"/>
        <v>0.50045699999999993</v>
      </c>
      <c r="O257" s="27">
        <v>0</v>
      </c>
      <c r="P257" s="27">
        <f>N257*7</f>
        <v>3.5031989999999995</v>
      </c>
      <c r="Q257" s="27">
        <f t="shared" si="45"/>
        <v>6.0054839999999992</v>
      </c>
      <c r="R257" s="27">
        <f t="shared" si="38"/>
        <v>6.0054839999999992</v>
      </c>
      <c r="S257" s="27">
        <f t="shared" si="39"/>
        <v>6.0054839999999992</v>
      </c>
      <c r="T257" s="27">
        <f t="shared" si="40"/>
        <v>6.0054839999999992</v>
      </c>
      <c r="U257" s="27">
        <f t="shared" si="37"/>
        <v>2.5022849999999996</v>
      </c>
      <c r="V257" s="27">
        <f t="shared" si="41"/>
        <v>30.027419999999996</v>
      </c>
      <c r="AE257" s="6"/>
      <c r="AG257" s="6"/>
    </row>
    <row r="258" spans="1:35" s="5" customFormat="1" x14ac:dyDescent="0.25">
      <c r="A258" s="5" t="s">
        <v>806</v>
      </c>
      <c r="B258" s="5" t="s">
        <v>9</v>
      </c>
      <c r="C258" s="31"/>
      <c r="D258" s="31">
        <v>22500</v>
      </c>
      <c r="E258" s="31">
        <v>22500</v>
      </c>
      <c r="F258" s="31">
        <v>265608</v>
      </c>
      <c r="G258" s="9">
        <v>83.7</v>
      </c>
      <c r="H258" s="9">
        <v>65.960999999999999</v>
      </c>
      <c r="I258" s="9">
        <f t="shared" si="42"/>
        <v>25</v>
      </c>
      <c r="J258" s="5" t="s">
        <v>807</v>
      </c>
      <c r="K258" s="5" t="s">
        <v>363</v>
      </c>
      <c r="L258" s="5">
        <v>84307</v>
      </c>
      <c r="M258" s="6">
        <v>42292</v>
      </c>
      <c r="N258" s="27">
        <f t="shared" ref="N258:N321" si="46">I258*0.023</f>
        <v>0.57499999999999996</v>
      </c>
      <c r="O258" s="27">
        <f>N258*2</f>
        <v>1.1499999999999999</v>
      </c>
      <c r="P258" s="27">
        <f>N258*12</f>
        <v>6.8999999999999995</v>
      </c>
      <c r="Q258" s="27">
        <f t="shared" si="45"/>
        <v>6.8999999999999995</v>
      </c>
      <c r="R258" s="27">
        <f t="shared" si="38"/>
        <v>6.8999999999999995</v>
      </c>
      <c r="S258" s="27">
        <f t="shared" si="39"/>
        <v>6.8999999999999995</v>
      </c>
      <c r="T258" s="27">
        <f t="shared" si="40"/>
        <v>6.8999999999999995</v>
      </c>
      <c r="U258" s="27">
        <f t="shared" ref="U258:U321" si="47">N258*5</f>
        <v>2.875</v>
      </c>
      <c r="V258" s="27">
        <f t="shared" si="41"/>
        <v>38.524999999999999</v>
      </c>
      <c r="AE258" s="6"/>
      <c r="AG258" s="6"/>
    </row>
    <row r="259" spans="1:35" s="5" customFormat="1" x14ac:dyDescent="0.25">
      <c r="A259" s="5" t="s">
        <v>804</v>
      </c>
      <c r="B259" s="5" t="s">
        <v>9</v>
      </c>
      <c r="C259" s="31"/>
      <c r="D259" s="31">
        <v>12380.4</v>
      </c>
      <c r="E259" s="31">
        <v>12380.4</v>
      </c>
      <c r="F259" s="31">
        <v>29488</v>
      </c>
      <c r="G259" s="9">
        <v>18.36</v>
      </c>
      <c r="H259" s="9">
        <v>14.081</v>
      </c>
      <c r="I259" s="9">
        <f t="shared" si="42"/>
        <v>13.756</v>
      </c>
      <c r="J259" s="5" t="s">
        <v>17</v>
      </c>
      <c r="K259" s="5" t="s">
        <v>11</v>
      </c>
      <c r="L259" s="5">
        <v>84065</v>
      </c>
      <c r="M259" s="6">
        <v>42235</v>
      </c>
      <c r="N259" s="27">
        <f t="shared" si="46"/>
        <v>0.316388</v>
      </c>
      <c r="O259" s="27">
        <f>N259*4</f>
        <v>1.265552</v>
      </c>
      <c r="P259" s="27">
        <f>N259*12</f>
        <v>3.796656</v>
      </c>
      <c r="Q259" s="27">
        <f t="shared" si="45"/>
        <v>3.796656</v>
      </c>
      <c r="R259" s="27">
        <f t="shared" ref="R259:R322" si="48">N259*12</f>
        <v>3.796656</v>
      </c>
      <c r="S259" s="27">
        <f t="shared" ref="S259:S322" si="49">N259*12</f>
        <v>3.796656</v>
      </c>
      <c r="T259" s="27">
        <f t="shared" ref="T259:T322" si="50">N259*12</f>
        <v>3.796656</v>
      </c>
      <c r="U259" s="27">
        <f t="shared" si="47"/>
        <v>1.5819399999999999</v>
      </c>
      <c r="V259" s="27">
        <f t="shared" ref="V259:V322" si="51">SUM(O259:U259)</f>
        <v>21.830772</v>
      </c>
      <c r="AE259" s="6"/>
      <c r="AG259" s="6"/>
    </row>
    <row r="260" spans="1:35" s="5" customFormat="1" x14ac:dyDescent="0.25">
      <c r="A260" s="5" t="s">
        <v>974</v>
      </c>
      <c r="B260" s="5" t="s">
        <v>9</v>
      </c>
      <c r="C260" s="31"/>
      <c r="D260" s="31">
        <v>2326.5</v>
      </c>
      <c r="E260" s="31">
        <v>2326.5</v>
      </c>
      <c r="F260" s="31">
        <v>14539</v>
      </c>
      <c r="G260" s="9">
        <v>3.3</v>
      </c>
      <c r="H260" s="9">
        <v>2.585</v>
      </c>
      <c r="I260" s="9">
        <f t="shared" si="42"/>
        <v>2.585</v>
      </c>
      <c r="J260" s="5" t="s">
        <v>35</v>
      </c>
      <c r="K260" s="5" t="s">
        <v>11</v>
      </c>
      <c r="L260" s="5">
        <v>84070</v>
      </c>
      <c r="M260" s="6">
        <v>42591</v>
      </c>
      <c r="N260" s="27">
        <f t="shared" si="46"/>
        <v>5.9455000000000001E-2</v>
      </c>
      <c r="O260" s="27">
        <v>0</v>
      </c>
      <c r="P260" s="27">
        <f>N260*4</f>
        <v>0.23782</v>
      </c>
      <c r="Q260" s="27">
        <f t="shared" si="45"/>
        <v>0.71345999999999998</v>
      </c>
      <c r="R260" s="27">
        <f t="shared" si="48"/>
        <v>0.71345999999999998</v>
      </c>
      <c r="S260" s="27">
        <f t="shared" si="49"/>
        <v>0.71345999999999998</v>
      </c>
      <c r="T260" s="27">
        <f t="shared" si="50"/>
        <v>0.71345999999999998</v>
      </c>
      <c r="U260" s="27">
        <f t="shared" si="47"/>
        <v>0.29727500000000001</v>
      </c>
      <c r="V260" s="27">
        <f t="shared" si="51"/>
        <v>3.388935</v>
      </c>
      <c r="AE260" s="6"/>
      <c r="AG260" s="6"/>
    </row>
    <row r="261" spans="1:35" s="5" customFormat="1" x14ac:dyDescent="0.25">
      <c r="A261" s="5" t="s">
        <v>808</v>
      </c>
      <c r="B261" s="5" t="s">
        <v>9</v>
      </c>
      <c r="C261" s="31"/>
      <c r="D261" s="31">
        <v>804.6</v>
      </c>
      <c r="E261" s="31">
        <v>804.6</v>
      </c>
      <c r="F261" s="31">
        <v>3991.42</v>
      </c>
      <c r="G261" s="9">
        <v>1.08</v>
      </c>
      <c r="H261" s="9">
        <v>0.91</v>
      </c>
      <c r="I261" s="9">
        <f t="shared" si="42"/>
        <v>0.89400000000000002</v>
      </c>
      <c r="J261" s="5" t="s">
        <v>17</v>
      </c>
      <c r="K261" s="5" t="s">
        <v>11</v>
      </c>
      <c r="L261" s="5">
        <v>84065</v>
      </c>
      <c r="M261" s="6">
        <v>42235</v>
      </c>
      <c r="N261" s="27">
        <f t="shared" si="46"/>
        <v>2.0562E-2</v>
      </c>
      <c r="O261" s="27">
        <f>N261*4</f>
        <v>8.2248000000000002E-2</v>
      </c>
      <c r="P261" s="27">
        <f>N261*12</f>
        <v>0.24674400000000002</v>
      </c>
      <c r="Q261" s="27">
        <f t="shared" si="45"/>
        <v>0.24674400000000002</v>
      </c>
      <c r="R261" s="27">
        <f t="shared" si="48"/>
        <v>0.24674400000000002</v>
      </c>
      <c r="S261" s="27">
        <f t="shared" si="49"/>
        <v>0.24674400000000002</v>
      </c>
      <c r="T261" s="27">
        <f t="shared" si="50"/>
        <v>0.24674400000000002</v>
      </c>
      <c r="U261" s="27">
        <f t="shared" si="47"/>
        <v>0.10281</v>
      </c>
      <c r="V261" s="27">
        <f t="shared" si="51"/>
        <v>1.4187780000000003</v>
      </c>
      <c r="AE261" s="6"/>
      <c r="AG261" s="6"/>
    </row>
    <row r="262" spans="1:35" s="5" customFormat="1" x14ac:dyDescent="0.25">
      <c r="A262" s="5" t="s">
        <v>809</v>
      </c>
      <c r="B262" s="5" t="s">
        <v>9</v>
      </c>
      <c r="C262" s="31"/>
      <c r="D262" s="31">
        <v>8873.1</v>
      </c>
      <c r="E262" s="31">
        <v>8873.1</v>
      </c>
      <c r="F262" s="31">
        <v>19950.72</v>
      </c>
      <c r="G262" s="9">
        <v>11.34</v>
      </c>
      <c r="H262" s="9">
        <v>9.8650000000000002</v>
      </c>
      <c r="I262" s="9">
        <f t="shared" si="42"/>
        <v>9.859</v>
      </c>
      <c r="J262" s="5" t="s">
        <v>17</v>
      </c>
      <c r="K262" s="5" t="s">
        <v>11</v>
      </c>
      <c r="L262" s="5">
        <v>84065</v>
      </c>
      <c r="M262" s="6">
        <v>42235</v>
      </c>
      <c r="N262" s="27">
        <f t="shared" si="46"/>
        <v>0.22675699999999999</v>
      </c>
      <c r="O262" s="27">
        <f>N262*4</f>
        <v>0.90702799999999995</v>
      </c>
      <c r="P262" s="27">
        <f>N262*12</f>
        <v>2.7210839999999998</v>
      </c>
      <c r="Q262" s="27">
        <f t="shared" si="45"/>
        <v>2.7210839999999998</v>
      </c>
      <c r="R262" s="27">
        <f t="shared" si="48"/>
        <v>2.7210839999999998</v>
      </c>
      <c r="S262" s="27">
        <f t="shared" si="49"/>
        <v>2.7210839999999998</v>
      </c>
      <c r="T262" s="27">
        <f t="shared" si="50"/>
        <v>2.7210839999999998</v>
      </c>
      <c r="U262" s="27">
        <f t="shared" si="47"/>
        <v>1.133785</v>
      </c>
      <c r="V262" s="27">
        <f t="shared" si="51"/>
        <v>15.646232999999997</v>
      </c>
      <c r="AE262" s="6"/>
      <c r="AG262" s="6"/>
    </row>
    <row r="263" spans="1:35" s="5" customFormat="1" x14ac:dyDescent="0.25">
      <c r="A263" s="5" t="s">
        <v>975</v>
      </c>
      <c r="B263" s="5" t="s">
        <v>9</v>
      </c>
      <c r="C263" s="31"/>
      <c r="D263" s="31">
        <v>2794.5</v>
      </c>
      <c r="E263" s="31">
        <v>2794.5</v>
      </c>
      <c r="F263" s="31">
        <v>16217</v>
      </c>
      <c r="G263" s="9">
        <v>3.5750000000000002</v>
      </c>
      <c r="H263" s="9">
        <v>3.105</v>
      </c>
      <c r="I263" s="9">
        <f t="shared" si="42"/>
        <v>3.105</v>
      </c>
      <c r="J263" s="5" t="s">
        <v>35</v>
      </c>
      <c r="K263" s="5" t="s">
        <v>11</v>
      </c>
      <c r="L263" s="5">
        <v>84070</v>
      </c>
      <c r="M263" s="6">
        <v>42704</v>
      </c>
      <c r="N263" s="27">
        <f t="shared" si="46"/>
        <v>7.1414999999999992E-2</v>
      </c>
      <c r="O263" s="27">
        <v>0</v>
      </c>
      <c r="P263" s="27">
        <f>N263*1</f>
        <v>7.1414999999999992E-2</v>
      </c>
      <c r="Q263" s="27">
        <f t="shared" si="45"/>
        <v>0.85697999999999985</v>
      </c>
      <c r="R263" s="27">
        <f t="shared" si="48"/>
        <v>0.85697999999999985</v>
      </c>
      <c r="S263" s="27">
        <f t="shared" si="49"/>
        <v>0.85697999999999985</v>
      </c>
      <c r="T263" s="27">
        <f t="shared" si="50"/>
        <v>0.85697999999999985</v>
      </c>
      <c r="U263" s="27">
        <f t="shared" si="47"/>
        <v>0.35707499999999998</v>
      </c>
      <c r="V263" s="27">
        <f t="shared" si="51"/>
        <v>3.8564099999999994</v>
      </c>
      <c r="AE263" s="6"/>
      <c r="AG263" s="6"/>
    </row>
    <row r="264" spans="1:35" s="5" customFormat="1" x14ac:dyDescent="0.25">
      <c r="A264" s="5" t="s">
        <v>810</v>
      </c>
      <c r="B264" s="5" t="s">
        <v>9</v>
      </c>
      <c r="C264" s="31"/>
      <c r="D264" s="31">
        <v>9079.2000000000007</v>
      </c>
      <c r="E264" s="31">
        <v>9079.2000000000007</v>
      </c>
      <c r="F264" s="31">
        <v>20307.419999999998</v>
      </c>
      <c r="G264" s="9">
        <v>17.28</v>
      </c>
      <c r="H264" s="9">
        <v>14.946999999999999</v>
      </c>
      <c r="I264" s="9">
        <f t="shared" si="42"/>
        <v>10.087999999999999</v>
      </c>
      <c r="J264" s="5" t="s">
        <v>17</v>
      </c>
      <c r="K264" s="5" t="s">
        <v>11</v>
      </c>
      <c r="L264" s="5">
        <v>84065</v>
      </c>
      <c r="M264" s="6">
        <v>42235</v>
      </c>
      <c r="N264" s="27">
        <f t="shared" si="46"/>
        <v>0.23202399999999998</v>
      </c>
      <c r="O264" s="27">
        <f>N264*4</f>
        <v>0.92809599999999992</v>
      </c>
      <c r="P264" s="27">
        <f>N264*12</f>
        <v>2.7842879999999997</v>
      </c>
      <c r="Q264" s="27">
        <f t="shared" si="45"/>
        <v>2.7842879999999997</v>
      </c>
      <c r="R264" s="27">
        <f t="shared" si="48"/>
        <v>2.7842879999999997</v>
      </c>
      <c r="S264" s="27">
        <f t="shared" si="49"/>
        <v>2.7842879999999997</v>
      </c>
      <c r="T264" s="27">
        <f t="shared" si="50"/>
        <v>2.7842879999999997</v>
      </c>
      <c r="U264" s="27">
        <f t="shared" si="47"/>
        <v>1.1601199999999998</v>
      </c>
      <c r="V264" s="27">
        <f t="shared" si="51"/>
        <v>16.009656</v>
      </c>
    </row>
    <row r="265" spans="1:35" s="5" customFormat="1" x14ac:dyDescent="0.25">
      <c r="A265" s="5" t="s">
        <v>976</v>
      </c>
      <c r="B265" s="5" t="s">
        <v>9</v>
      </c>
      <c r="C265" s="31"/>
      <c r="D265" s="31">
        <v>10269.9</v>
      </c>
      <c r="E265" s="31">
        <v>10269.9</v>
      </c>
      <c r="F265" s="31">
        <v>46473.4</v>
      </c>
      <c r="G265" s="9">
        <v>14.85</v>
      </c>
      <c r="H265" s="9">
        <v>11.757</v>
      </c>
      <c r="I265" s="9">
        <f t="shared" si="42"/>
        <v>11.411</v>
      </c>
      <c r="J265" s="5" t="s">
        <v>28</v>
      </c>
      <c r="K265" s="5" t="s">
        <v>11</v>
      </c>
      <c r="L265" s="5">
        <v>84081</v>
      </c>
      <c r="M265" s="6">
        <v>42538</v>
      </c>
      <c r="N265" s="27">
        <f t="shared" si="46"/>
        <v>0.26245299999999999</v>
      </c>
      <c r="O265" s="27">
        <v>0</v>
      </c>
      <c r="P265" s="27">
        <f>N265*6</f>
        <v>1.5747179999999998</v>
      </c>
      <c r="Q265" s="27">
        <f t="shared" si="45"/>
        <v>3.1494359999999997</v>
      </c>
      <c r="R265" s="27">
        <f t="shared" si="48"/>
        <v>3.1494359999999997</v>
      </c>
      <c r="S265" s="27">
        <f t="shared" si="49"/>
        <v>3.1494359999999997</v>
      </c>
      <c r="T265" s="27">
        <f t="shared" si="50"/>
        <v>3.1494359999999997</v>
      </c>
      <c r="U265" s="27">
        <f t="shared" si="47"/>
        <v>1.312265</v>
      </c>
      <c r="V265" s="27">
        <f t="shared" si="51"/>
        <v>15.484726999999998</v>
      </c>
      <c r="AE265" s="6"/>
      <c r="AG265" s="6"/>
    </row>
    <row r="266" spans="1:35" s="5" customFormat="1" x14ac:dyDescent="0.25">
      <c r="A266" s="5" t="s">
        <v>811</v>
      </c>
      <c r="B266" s="5" t="s">
        <v>9</v>
      </c>
      <c r="C266" s="31"/>
      <c r="D266" s="31">
        <v>5688.9</v>
      </c>
      <c r="E266" s="31">
        <v>5688.9</v>
      </c>
      <c r="F266" s="31">
        <v>13819.4</v>
      </c>
      <c r="G266" s="9">
        <v>9.7200000000000006</v>
      </c>
      <c r="H266" s="9">
        <v>7.6760000000000002</v>
      </c>
      <c r="I266" s="9">
        <f t="shared" si="42"/>
        <v>6.3209999999999988</v>
      </c>
      <c r="J266" s="5" t="s">
        <v>17</v>
      </c>
      <c r="K266" s="5" t="s">
        <v>11</v>
      </c>
      <c r="L266" s="5">
        <v>84065</v>
      </c>
      <c r="M266" s="6">
        <v>42235</v>
      </c>
      <c r="N266" s="27">
        <f t="shared" si="46"/>
        <v>0.14538299999999998</v>
      </c>
      <c r="O266" s="27">
        <f>N266*4</f>
        <v>0.58153199999999994</v>
      </c>
      <c r="P266" s="27">
        <f>N266*12</f>
        <v>1.7445959999999998</v>
      </c>
      <c r="Q266" s="27">
        <f t="shared" si="45"/>
        <v>1.7445959999999998</v>
      </c>
      <c r="R266" s="27">
        <f t="shared" si="48"/>
        <v>1.7445959999999998</v>
      </c>
      <c r="S266" s="27">
        <f t="shared" si="49"/>
        <v>1.7445959999999998</v>
      </c>
      <c r="T266" s="27">
        <f t="shared" si="50"/>
        <v>1.7445959999999998</v>
      </c>
      <c r="U266" s="27">
        <f t="shared" si="47"/>
        <v>0.72691499999999998</v>
      </c>
      <c r="V266" s="27">
        <f t="shared" si="51"/>
        <v>10.031426999999999</v>
      </c>
    </row>
    <row r="267" spans="1:35" s="5" customFormat="1" x14ac:dyDescent="0.25">
      <c r="A267" s="5" t="s">
        <v>812</v>
      </c>
      <c r="B267" s="5" t="s">
        <v>9</v>
      </c>
      <c r="C267" s="31"/>
      <c r="D267" s="31">
        <v>4225.5</v>
      </c>
      <c r="E267" s="31">
        <v>4225.5</v>
      </c>
      <c r="F267" s="31">
        <v>17011</v>
      </c>
      <c r="G267" s="9">
        <v>5.7750000000000004</v>
      </c>
      <c r="H267" s="9">
        <v>4.9119999999999999</v>
      </c>
      <c r="I267" s="9">
        <f t="shared" si="42"/>
        <v>4.6950000000000003</v>
      </c>
      <c r="J267" s="5" t="s">
        <v>609</v>
      </c>
      <c r="K267" s="5" t="s">
        <v>66</v>
      </c>
      <c r="L267" s="5">
        <v>84015</v>
      </c>
      <c r="M267" s="6">
        <v>42500</v>
      </c>
      <c r="N267" s="27">
        <f t="shared" si="46"/>
        <v>0.10798500000000001</v>
      </c>
      <c r="O267" s="27">
        <v>0</v>
      </c>
      <c r="P267" s="27">
        <f>N267*7</f>
        <v>0.75589500000000009</v>
      </c>
      <c r="Q267" s="27">
        <f t="shared" si="45"/>
        <v>1.2958200000000002</v>
      </c>
      <c r="R267" s="27">
        <f t="shared" si="48"/>
        <v>1.2958200000000002</v>
      </c>
      <c r="S267" s="27">
        <f t="shared" si="49"/>
        <v>1.2958200000000002</v>
      </c>
      <c r="T267" s="27">
        <f t="shared" si="50"/>
        <v>1.2958200000000002</v>
      </c>
      <c r="U267" s="27">
        <f t="shared" si="47"/>
        <v>0.5399250000000001</v>
      </c>
      <c r="V267" s="27">
        <f t="shared" si="51"/>
        <v>6.4791000000000007</v>
      </c>
      <c r="AE267" s="6"/>
      <c r="AG267" s="6"/>
    </row>
    <row r="268" spans="1:35" s="5" customFormat="1" ht="15.75" thickBot="1" x14ac:dyDescent="0.3">
      <c r="A268" s="5" t="s">
        <v>813</v>
      </c>
      <c r="B268" s="5" t="s">
        <v>9</v>
      </c>
      <c r="C268" s="31"/>
      <c r="D268" s="31">
        <v>9079.2000000000007</v>
      </c>
      <c r="E268" s="31">
        <v>9079.2000000000007</v>
      </c>
      <c r="F268" s="31">
        <v>20307.419999999998</v>
      </c>
      <c r="G268" s="9">
        <v>14.58</v>
      </c>
      <c r="H268" s="9">
        <v>11.618</v>
      </c>
      <c r="I268" s="9">
        <f t="shared" si="42"/>
        <v>10.087999999999999</v>
      </c>
      <c r="J268" s="5" t="s">
        <v>17</v>
      </c>
      <c r="K268" s="5" t="s">
        <v>11</v>
      </c>
      <c r="L268" s="5">
        <v>84065</v>
      </c>
      <c r="M268" s="6">
        <v>42235</v>
      </c>
      <c r="N268" s="27">
        <f t="shared" si="46"/>
        <v>0.23202399999999998</v>
      </c>
      <c r="O268" s="27">
        <f>N268*4</f>
        <v>0.92809599999999992</v>
      </c>
      <c r="P268" s="27">
        <f>N268*12</f>
        <v>2.7842879999999997</v>
      </c>
      <c r="Q268" s="27">
        <f t="shared" si="45"/>
        <v>2.7842879999999997</v>
      </c>
      <c r="R268" s="27">
        <f t="shared" si="48"/>
        <v>2.7842879999999997</v>
      </c>
      <c r="S268" s="27">
        <f t="shared" si="49"/>
        <v>2.7842879999999997</v>
      </c>
      <c r="T268" s="27">
        <f t="shared" si="50"/>
        <v>2.7842879999999997</v>
      </c>
      <c r="U268" s="27">
        <f t="shared" si="47"/>
        <v>1.1601199999999998</v>
      </c>
      <c r="V268" s="29">
        <f t="shared" si="51"/>
        <v>16.009656</v>
      </c>
      <c r="AE268" s="6"/>
      <c r="AG268" s="6"/>
    </row>
    <row r="269" spans="1:35" s="5" customFormat="1" x14ac:dyDescent="0.25">
      <c r="A269" s="5" t="s">
        <v>977</v>
      </c>
      <c r="B269" s="5" t="s">
        <v>9</v>
      </c>
      <c r="C269" s="31"/>
      <c r="D269" s="31">
        <v>7390.8</v>
      </c>
      <c r="E269" s="31">
        <v>7390.8</v>
      </c>
      <c r="F269" s="31">
        <v>28809.200000000001</v>
      </c>
      <c r="G269" s="9">
        <v>11</v>
      </c>
      <c r="H269" s="9">
        <v>8.7089999999999996</v>
      </c>
      <c r="I269" s="9">
        <f t="shared" si="42"/>
        <v>8.2119999999999997</v>
      </c>
      <c r="J269" s="5" t="s">
        <v>28</v>
      </c>
      <c r="K269" s="5" t="s">
        <v>11</v>
      </c>
      <c r="L269" s="5">
        <v>84081</v>
      </c>
      <c r="M269" s="6">
        <v>42538</v>
      </c>
      <c r="N269" s="27">
        <f t="shared" si="46"/>
        <v>0.18887599999999999</v>
      </c>
      <c r="O269" s="27">
        <v>0</v>
      </c>
      <c r="P269" s="27">
        <f>N269*6</f>
        <v>1.1332559999999998</v>
      </c>
      <c r="Q269" s="27">
        <f t="shared" si="45"/>
        <v>2.2665119999999996</v>
      </c>
      <c r="R269" s="27">
        <f t="shared" si="48"/>
        <v>2.2665119999999996</v>
      </c>
      <c r="S269" s="27">
        <f t="shared" si="49"/>
        <v>2.2665119999999996</v>
      </c>
      <c r="T269" s="27">
        <f t="shared" si="50"/>
        <v>2.2665119999999996</v>
      </c>
      <c r="U269" s="27">
        <f t="shared" si="47"/>
        <v>0.94438</v>
      </c>
      <c r="V269" s="27">
        <f t="shared" si="51"/>
        <v>11.143683999999999</v>
      </c>
      <c r="AE269" s="6"/>
      <c r="AG269" s="6"/>
    </row>
    <row r="270" spans="1:35" s="5" customFormat="1" x14ac:dyDescent="0.25">
      <c r="A270" s="5" t="s">
        <v>978</v>
      </c>
      <c r="B270" s="5" t="s">
        <v>9</v>
      </c>
      <c r="C270" s="31"/>
      <c r="D270" s="31">
        <v>12522.6</v>
      </c>
      <c r="E270" s="31">
        <v>12522.6</v>
      </c>
      <c r="F270" s="31">
        <v>42656.7</v>
      </c>
      <c r="G270" s="9">
        <v>17.05</v>
      </c>
      <c r="H270" s="9">
        <v>14.593</v>
      </c>
      <c r="I270" s="9">
        <f t="shared" ref="I270:I333" si="52">(D270/0.9)/1000</f>
        <v>13.914</v>
      </c>
      <c r="J270" s="5" t="s">
        <v>28</v>
      </c>
      <c r="K270" s="5" t="s">
        <v>11</v>
      </c>
      <c r="L270" s="5">
        <v>84081</v>
      </c>
      <c r="M270" s="6">
        <v>42538</v>
      </c>
      <c r="N270" s="27">
        <f t="shared" si="46"/>
        <v>0.32002199999999997</v>
      </c>
      <c r="O270" s="27">
        <v>0</v>
      </c>
      <c r="P270" s="27">
        <f>N270*6</f>
        <v>1.9201319999999997</v>
      </c>
      <c r="Q270" s="27">
        <f t="shared" si="45"/>
        <v>3.8402639999999995</v>
      </c>
      <c r="R270" s="27">
        <f t="shared" si="48"/>
        <v>3.8402639999999995</v>
      </c>
      <c r="S270" s="27">
        <f t="shared" si="49"/>
        <v>3.8402639999999995</v>
      </c>
      <c r="T270" s="27">
        <f t="shared" si="50"/>
        <v>3.8402639999999995</v>
      </c>
      <c r="U270" s="27">
        <f t="shared" si="47"/>
        <v>1.6001099999999999</v>
      </c>
      <c r="V270" s="27">
        <f t="shared" si="51"/>
        <v>18.881297999999997</v>
      </c>
      <c r="AE270" s="6"/>
      <c r="AG270" s="6"/>
    </row>
    <row r="271" spans="1:35" s="5" customFormat="1" x14ac:dyDescent="0.25">
      <c r="A271" s="5" t="s">
        <v>814</v>
      </c>
      <c r="B271" s="5" t="s">
        <v>9</v>
      </c>
      <c r="C271" s="31"/>
      <c r="D271" s="31">
        <v>8501.4</v>
      </c>
      <c r="E271" s="31">
        <v>8501.4</v>
      </c>
      <c r="F271" s="31">
        <v>31443</v>
      </c>
      <c r="G271" s="9">
        <v>11.275</v>
      </c>
      <c r="H271" s="9">
        <v>9.5399999999999991</v>
      </c>
      <c r="I271" s="9">
        <f t="shared" si="52"/>
        <v>9.4459999999999997</v>
      </c>
      <c r="J271" s="5" t="s">
        <v>609</v>
      </c>
      <c r="K271" s="5" t="s">
        <v>66</v>
      </c>
      <c r="L271" s="5">
        <v>84015</v>
      </c>
      <c r="M271" s="6">
        <v>42500</v>
      </c>
      <c r="N271" s="27">
        <f t="shared" si="46"/>
        <v>0.21725799999999998</v>
      </c>
      <c r="O271" s="27">
        <v>0</v>
      </c>
      <c r="P271" s="27">
        <f>N271*7</f>
        <v>1.5208059999999999</v>
      </c>
      <c r="Q271" s="27">
        <f t="shared" ref="Q271:Q300" si="53">N271*12</f>
        <v>2.6070959999999999</v>
      </c>
      <c r="R271" s="27">
        <f t="shared" si="48"/>
        <v>2.6070959999999999</v>
      </c>
      <c r="S271" s="27">
        <f t="shared" si="49"/>
        <v>2.6070959999999999</v>
      </c>
      <c r="T271" s="27">
        <f t="shared" si="50"/>
        <v>2.6070959999999999</v>
      </c>
      <c r="U271" s="27">
        <f t="shared" si="47"/>
        <v>1.08629</v>
      </c>
      <c r="V271" s="27">
        <f t="shared" si="51"/>
        <v>13.03548</v>
      </c>
    </row>
    <row r="272" spans="1:35" s="5" customFormat="1" x14ac:dyDescent="0.25">
      <c r="A272" s="5" t="s">
        <v>815</v>
      </c>
      <c r="B272" s="5" t="s">
        <v>9</v>
      </c>
      <c r="C272" s="31"/>
      <c r="D272" s="31">
        <v>5445</v>
      </c>
      <c r="E272" s="31">
        <v>5445</v>
      </c>
      <c r="F272" s="31">
        <v>20882</v>
      </c>
      <c r="G272" s="9">
        <v>7.15</v>
      </c>
      <c r="H272" s="9">
        <v>6.05</v>
      </c>
      <c r="I272" s="9">
        <f t="shared" si="52"/>
        <v>6.05</v>
      </c>
      <c r="J272" s="5" t="s">
        <v>609</v>
      </c>
      <c r="K272" s="5" t="s">
        <v>66</v>
      </c>
      <c r="L272" s="5">
        <v>84015</v>
      </c>
      <c r="M272" s="6">
        <v>42500</v>
      </c>
      <c r="N272" s="27">
        <f t="shared" si="46"/>
        <v>0.13915</v>
      </c>
      <c r="O272" s="27">
        <v>0</v>
      </c>
      <c r="P272" s="27">
        <f>N272*7</f>
        <v>0.97404999999999997</v>
      </c>
      <c r="Q272" s="27">
        <f t="shared" si="53"/>
        <v>1.6698</v>
      </c>
      <c r="R272" s="27">
        <f t="shared" si="48"/>
        <v>1.6698</v>
      </c>
      <c r="S272" s="27">
        <f t="shared" si="49"/>
        <v>1.6698</v>
      </c>
      <c r="T272" s="27">
        <f t="shared" si="50"/>
        <v>1.6698</v>
      </c>
      <c r="U272" s="27">
        <f t="shared" si="47"/>
        <v>0.69574999999999998</v>
      </c>
      <c r="V272" s="27">
        <f t="shared" si="51"/>
        <v>8.3490000000000002</v>
      </c>
      <c r="AE272" s="6"/>
      <c r="AG272" s="6"/>
      <c r="AI272" s="6"/>
    </row>
    <row r="273" spans="1:34" s="5" customFormat="1" x14ac:dyDescent="0.25">
      <c r="A273" s="5" t="s">
        <v>979</v>
      </c>
      <c r="B273" s="5" t="s">
        <v>9</v>
      </c>
      <c r="C273" s="31"/>
      <c r="D273" s="31">
        <v>21225.599999999999</v>
      </c>
      <c r="E273" s="31">
        <v>21225.599999999999</v>
      </c>
      <c r="F273" s="31">
        <v>70610.100000000006</v>
      </c>
      <c r="G273" s="9">
        <v>29.7</v>
      </c>
      <c r="H273" s="9">
        <v>23.584</v>
      </c>
      <c r="I273" s="9">
        <f t="shared" si="52"/>
        <v>23.583999999999996</v>
      </c>
      <c r="J273" s="5" t="s">
        <v>28</v>
      </c>
      <c r="K273" s="5" t="s">
        <v>11</v>
      </c>
      <c r="L273" s="5">
        <v>84081</v>
      </c>
      <c r="M273" s="6">
        <v>42538</v>
      </c>
      <c r="N273" s="27">
        <f t="shared" si="46"/>
        <v>0.54243199999999991</v>
      </c>
      <c r="O273" s="27">
        <v>0</v>
      </c>
      <c r="P273" s="27">
        <f>N273*6</f>
        <v>3.2545919999999997</v>
      </c>
      <c r="Q273" s="27">
        <f t="shared" si="53"/>
        <v>6.5091839999999994</v>
      </c>
      <c r="R273" s="27">
        <f t="shared" si="48"/>
        <v>6.5091839999999994</v>
      </c>
      <c r="S273" s="27">
        <f t="shared" si="49"/>
        <v>6.5091839999999994</v>
      </c>
      <c r="T273" s="27">
        <f t="shared" si="50"/>
        <v>6.5091839999999994</v>
      </c>
      <c r="U273" s="27">
        <f t="shared" si="47"/>
        <v>2.7121599999999995</v>
      </c>
      <c r="V273" s="27">
        <f t="shared" si="51"/>
        <v>32.00348799999999</v>
      </c>
      <c r="AE273" s="6"/>
      <c r="AG273" s="6"/>
    </row>
    <row r="274" spans="1:34" s="5" customFormat="1" x14ac:dyDescent="0.25">
      <c r="A274" s="5" t="s">
        <v>816</v>
      </c>
      <c r="B274" s="5" t="s">
        <v>9</v>
      </c>
      <c r="C274" s="31"/>
      <c r="D274" s="31">
        <v>4565.7</v>
      </c>
      <c r="E274" s="31">
        <v>4565.7</v>
      </c>
      <c r="F274" s="31">
        <v>17747</v>
      </c>
      <c r="G274" s="9">
        <v>6.05</v>
      </c>
      <c r="H274" s="9">
        <v>5.1189999999999998</v>
      </c>
      <c r="I274" s="9">
        <f t="shared" si="52"/>
        <v>5.0730000000000004</v>
      </c>
      <c r="J274" s="5" t="s">
        <v>609</v>
      </c>
      <c r="K274" s="5" t="s">
        <v>66</v>
      </c>
      <c r="L274" s="5">
        <v>84015</v>
      </c>
      <c r="M274" s="6">
        <v>42500</v>
      </c>
      <c r="N274" s="27">
        <f t="shared" si="46"/>
        <v>0.116679</v>
      </c>
      <c r="O274" s="27">
        <v>0</v>
      </c>
      <c r="P274" s="27">
        <f>N274*7</f>
        <v>0.81675300000000006</v>
      </c>
      <c r="Q274" s="27">
        <f t="shared" si="53"/>
        <v>1.4001480000000002</v>
      </c>
      <c r="R274" s="27">
        <f t="shared" si="48"/>
        <v>1.4001480000000002</v>
      </c>
      <c r="S274" s="27">
        <f t="shared" si="49"/>
        <v>1.4001480000000002</v>
      </c>
      <c r="T274" s="27">
        <f t="shared" si="50"/>
        <v>1.4001480000000002</v>
      </c>
      <c r="U274" s="27">
        <f t="shared" si="47"/>
        <v>0.583395</v>
      </c>
      <c r="V274" s="27">
        <f t="shared" si="51"/>
        <v>7.0007400000000013</v>
      </c>
      <c r="AE274" s="6"/>
      <c r="AG274" s="6"/>
      <c r="AH274" s="6"/>
    </row>
    <row r="275" spans="1:34" s="5" customFormat="1" x14ac:dyDescent="0.25">
      <c r="A275" s="5" t="s">
        <v>817</v>
      </c>
      <c r="B275" s="5" t="s">
        <v>9</v>
      </c>
      <c r="C275" s="31"/>
      <c r="D275" s="31">
        <v>2012.4</v>
      </c>
      <c r="E275" s="31">
        <v>2012.4</v>
      </c>
      <c r="F275" s="31">
        <v>9678</v>
      </c>
      <c r="G275" s="9">
        <v>2.75</v>
      </c>
      <c r="H275" s="9">
        <v>2.327</v>
      </c>
      <c r="I275" s="9">
        <f t="shared" si="52"/>
        <v>2.2360000000000002</v>
      </c>
      <c r="J275" s="5" t="s">
        <v>609</v>
      </c>
      <c r="K275" s="5" t="s">
        <v>66</v>
      </c>
      <c r="L275" s="5">
        <v>84015</v>
      </c>
      <c r="M275" s="6">
        <v>42500</v>
      </c>
      <c r="N275" s="27">
        <f t="shared" si="46"/>
        <v>5.1428000000000001E-2</v>
      </c>
      <c r="O275" s="27">
        <v>0</v>
      </c>
      <c r="P275" s="27">
        <f>N275*7</f>
        <v>0.35999599999999998</v>
      </c>
      <c r="Q275" s="27">
        <f t="shared" si="53"/>
        <v>0.61713600000000002</v>
      </c>
      <c r="R275" s="27">
        <f t="shared" si="48"/>
        <v>0.61713600000000002</v>
      </c>
      <c r="S275" s="27">
        <f t="shared" si="49"/>
        <v>0.61713600000000002</v>
      </c>
      <c r="T275" s="27">
        <f t="shared" si="50"/>
        <v>0.61713600000000002</v>
      </c>
      <c r="U275" s="27">
        <f t="shared" si="47"/>
        <v>0.25714000000000004</v>
      </c>
      <c r="V275" s="27">
        <f t="shared" si="51"/>
        <v>3.08568</v>
      </c>
      <c r="AE275" s="6"/>
      <c r="AG275" s="6"/>
    </row>
    <row r="276" spans="1:34" s="5" customFormat="1" x14ac:dyDescent="0.25">
      <c r="A276" s="5" t="s">
        <v>980</v>
      </c>
      <c r="B276" s="5" t="s">
        <v>9</v>
      </c>
      <c r="C276" s="31"/>
      <c r="D276" s="31">
        <v>6826.5</v>
      </c>
      <c r="E276" s="31">
        <v>6826.5</v>
      </c>
      <c r="F276" s="31">
        <v>42644.9</v>
      </c>
      <c r="G276" s="9">
        <v>9.35</v>
      </c>
      <c r="H276" s="9">
        <v>7.9329999999999998</v>
      </c>
      <c r="I276" s="9">
        <f t="shared" si="52"/>
        <v>7.585</v>
      </c>
      <c r="J276" s="5" t="s">
        <v>53</v>
      </c>
      <c r="K276" s="5" t="s">
        <v>51</v>
      </c>
      <c r="L276" s="5">
        <v>84067</v>
      </c>
      <c r="M276" s="6">
        <v>42539</v>
      </c>
      <c r="N276" s="27">
        <f t="shared" si="46"/>
        <v>0.174455</v>
      </c>
      <c r="O276" s="27">
        <v>0</v>
      </c>
      <c r="P276" s="27">
        <f>N276*6</f>
        <v>1.0467299999999999</v>
      </c>
      <c r="Q276" s="27">
        <f t="shared" si="53"/>
        <v>2.0934599999999999</v>
      </c>
      <c r="R276" s="27">
        <f t="shared" si="48"/>
        <v>2.0934599999999999</v>
      </c>
      <c r="S276" s="27">
        <f t="shared" si="49"/>
        <v>2.0934599999999999</v>
      </c>
      <c r="T276" s="27">
        <f t="shared" si="50"/>
        <v>2.0934599999999999</v>
      </c>
      <c r="U276" s="27">
        <f t="shared" si="47"/>
        <v>0.87227500000000002</v>
      </c>
      <c r="V276" s="27">
        <f t="shared" si="51"/>
        <v>10.292845</v>
      </c>
      <c r="AE276" s="6"/>
      <c r="AG276" s="6"/>
    </row>
    <row r="277" spans="1:34" s="5" customFormat="1" x14ac:dyDescent="0.25">
      <c r="A277" s="5" t="s">
        <v>981</v>
      </c>
      <c r="B277" s="5" t="s">
        <v>9</v>
      </c>
      <c r="C277" s="31"/>
      <c r="D277" s="31">
        <v>21404.7</v>
      </c>
      <c r="E277" s="31">
        <v>21404.7</v>
      </c>
      <c r="F277" s="31">
        <v>100500</v>
      </c>
      <c r="G277" s="9">
        <v>28.62</v>
      </c>
      <c r="H277" s="9">
        <v>23.783000000000001</v>
      </c>
      <c r="I277" s="9">
        <f t="shared" si="52"/>
        <v>23.783000000000001</v>
      </c>
      <c r="J277" s="5" t="s">
        <v>316</v>
      </c>
      <c r="K277" s="5" t="s">
        <v>316</v>
      </c>
      <c r="L277" s="5">
        <v>84713</v>
      </c>
      <c r="M277" s="6">
        <v>42604</v>
      </c>
      <c r="N277" s="27">
        <f t="shared" si="46"/>
        <v>0.54700899999999997</v>
      </c>
      <c r="O277" s="27">
        <v>0</v>
      </c>
      <c r="P277" s="27">
        <f>N277*4</f>
        <v>2.1880359999999999</v>
      </c>
      <c r="Q277" s="27">
        <f t="shared" si="53"/>
        <v>6.5641079999999992</v>
      </c>
      <c r="R277" s="27">
        <f t="shared" si="48"/>
        <v>6.5641079999999992</v>
      </c>
      <c r="S277" s="27">
        <f t="shared" si="49"/>
        <v>6.5641079999999992</v>
      </c>
      <c r="T277" s="27">
        <f t="shared" si="50"/>
        <v>6.5641079999999992</v>
      </c>
      <c r="U277" s="27">
        <f t="shared" si="47"/>
        <v>2.7350449999999999</v>
      </c>
      <c r="V277" s="27">
        <f t="shared" si="51"/>
        <v>31.179512999999993</v>
      </c>
      <c r="AE277" s="6"/>
      <c r="AG277" s="6"/>
    </row>
    <row r="278" spans="1:34" s="5" customFormat="1" x14ac:dyDescent="0.25">
      <c r="A278" s="5" t="s">
        <v>982</v>
      </c>
      <c r="B278" s="5" t="s">
        <v>9</v>
      </c>
      <c r="C278" s="31"/>
      <c r="D278" s="31">
        <v>22500</v>
      </c>
      <c r="E278" s="31">
        <v>22500</v>
      </c>
      <c r="F278" s="31">
        <v>108686.54</v>
      </c>
      <c r="G278" s="9">
        <v>36.299999999999997</v>
      </c>
      <c r="H278" s="9">
        <v>30.797999999999998</v>
      </c>
      <c r="I278" s="9">
        <f t="shared" si="52"/>
        <v>25</v>
      </c>
      <c r="J278" s="5" t="s">
        <v>53</v>
      </c>
      <c r="K278" s="5" t="s">
        <v>51</v>
      </c>
      <c r="L278" s="5">
        <v>84067</v>
      </c>
      <c r="M278" s="6">
        <v>42539</v>
      </c>
      <c r="N278" s="27">
        <f t="shared" si="46"/>
        <v>0.57499999999999996</v>
      </c>
      <c r="O278" s="27">
        <v>0</v>
      </c>
      <c r="P278" s="27">
        <f>N278*6</f>
        <v>3.4499999999999997</v>
      </c>
      <c r="Q278" s="27">
        <f t="shared" si="53"/>
        <v>6.8999999999999995</v>
      </c>
      <c r="R278" s="27">
        <f t="shared" si="48"/>
        <v>6.8999999999999995</v>
      </c>
      <c r="S278" s="27">
        <f t="shared" si="49"/>
        <v>6.8999999999999995</v>
      </c>
      <c r="T278" s="27">
        <f t="shared" si="50"/>
        <v>6.8999999999999995</v>
      </c>
      <c r="U278" s="27">
        <f t="shared" si="47"/>
        <v>2.875</v>
      </c>
      <c r="V278" s="27">
        <f t="shared" si="51"/>
        <v>33.924999999999997</v>
      </c>
      <c r="AE278" s="6"/>
      <c r="AG278" s="6"/>
    </row>
    <row r="279" spans="1:34" s="5" customFormat="1" x14ac:dyDescent="0.25">
      <c r="A279" s="5" t="s">
        <v>822</v>
      </c>
      <c r="B279" s="5" t="s">
        <v>9</v>
      </c>
      <c r="C279" s="31"/>
      <c r="D279" s="31">
        <v>22500</v>
      </c>
      <c r="E279" s="31">
        <v>22500</v>
      </c>
      <c r="F279" s="31">
        <v>86139.8</v>
      </c>
      <c r="G279" s="9">
        <v>33.479999999999997</v>
      </c>
      <c r="H279" s="9">
        <v>30.114999999999998</v>
      </c>
      <c r="I279" s="9">
        <f t="shared" si="52"/>
        <v>25</v>
      </c>
      <c r="J279" s="5" t="s">
        <v>823</v>
      </c>
      <c r="K279" s="5" t="s">
        <v>24</v>
      </c>
      <c r="L279" s="5">
        <v>84714</v>
      </c>
      <c r="M279" s="6">
        <v>42415</v>
      </c>
      <c r="N279" s="27">
        <f t="shared" si="46"/>
        <v>0.57499999999999996</v>
      </c>
      <c r="O279" s="27">
        <v>0</v>
      </c>
      <c r="P279" s="27">
        <f>N279*10</f>
        <v>5.75</v>
      </c>
      <c r="Q279" s="27">
        <f t="shared" si="53"/>
        <v>6.8999999999999995</v>
      </c>
      <c r="R279" s="27">
        <f t="shared" si="48"/>
        <v>6.8999999999999995</v>
      </c>
      <c r="S279" s="27">
        <f t="shared" si="49"/>
        <v>6.8999999999999995</v>
      </c>
      <c r="T279" s="27">
        <f t="shared" si="50"/>
        <v>6.8999999999999995</v>
      </c>
      <c r="U279" s="27">
        <f t="shared" si="47"/>
        <v>2.875</v>
      </c>
      <c r="V279" s="27">
        <f t="shared" si="51"/>
        <v>36.224999999999994</v>
      </c>
      <c r="AE279" s="6"/>
      <c r="AG279" s="6"/>
    </row>
    <row r="280" spans="1:34" s="5" customFormat="1" x14ac:dyDescent="0.25">
      <c r="A280" s="5" t="s">
        <v>983</v>
      </c>
      <c r="B280" s="5" t="s">
        <v>9</v>
      </c>
      <c r="C280" s="31"/>
      <c r="D280" s="31">
        <v>16007.4</v>
      </c>
      <c r="E280" s="31">
        <v>16007.4</v>
      </c>
      <c r="F280" s="31">
        <v>68308</v>
      </c>
      <c r="G280" s="9">
        <v>21.175000000000001</v>
      </c>
      <c r="H280" s="9">
        <v>17.965</v>
      </c>
      <c r="I280" s="9">
        <f t="shared" si="52"/>
        <v>17.786000000000001</v>
      </c>
      <c r="J280" s="5" t="s">
        <v>53</v>
      </c>
      <c r="K280" s="5" t="s">
        <v>51</v>
      </c>
      <c r="L280" s="5">
        <v>84067</v>
      </c>
      <c r="M280" s="6">
        <v>42539</v>
      </c>
      <c r="N280" s="27">
        <f t="shared" si="46"/>
        <v>0.409078</v>
      </c>
      <c r="O280" s="27">
        <v>0</v>
      </c>
      <c r="P280" s="27">
        <f>N280*6</f>
        <v>2.4544679999999999</v>
      </c>
      <c r="Q280" s="27">
        <f t="shared" si="53"/>
        <v>4.9089359999999997</v>
      </c>
      <c r="R280" s="27">
        <f t="shared" si="48"/>
        <v>4.9089359999999997</v>
      </c>
      <c r="S280" s="27">
        <f t="shared" si="49"/>
        <v>4.9089359999999997</v>
      </c>
      <c r="T280" s="27">
        <f t="shared" si="50"/>
        <v>4.9089359999999997</v>
      </c>
      <c r="U280" s="27">
        <f t="shared" si="47"/>
        <v>2.0453899999999998</v>
      </c>
      <c r="V280" s="27">
        <f t="shared" si="51"/>
        <v>24.135602000000002</v>
      </c>
      <c r="AE280" s="6"/>
      <c r="AG280" s="6"/>
    </row>
    <row r="281" spans="1:34" s="5" customFormat="1" x14ac:dyDescent="0.25">
      <c r="A281" s="5" t="s">
        <v>824</v>
      </c>
      <c r="B281" s="5" t="s">
        <v>9</v>
      </c>
      <c r="C281" s="31"/>
      <c r="D281" s="31">
        <v>22500</v>
      </c>
      <c r="E281" s="31">
        <v>22500</v>
      </c>
      <c r="F281" s="31">
        <v>86139.8</v>
      </c>
      <c r="G281" s="9">
        <v>33.479999999999997</v>
      </c>
      <c r="H281" s="9">
        <v>30.041</v>
      </c>
      <c r="I281" s="9">
        <f t="shared" si="52"/>
        <v>25</v>
      </c>
      <c r="J281" s="5" t="s">
        <v>823</v>
      </c>
      <c r="K281" s="5" t="s">
        <v>24</v>
      </c>
      <c r="L281" s="5">
        <v>84714</v>
      </c>
      <c r="M281" s="6">
        <v>42415</v>
      </c>
      <c r="N281" s="27">
        <f t="shared" si="46"/>
        <v>0.57499999999999996</v>
      </c>
      <c r="O281" s="27">
        <v>0</v>
      </c>
      <c r="P281" s="27">
        <f>N281*10</f>
        <v>5.75</v>
      </c>
      <c r="Q281" s="27">
        <f t="shared" si="53"/>
        <v>6.8999999999999995</v>
      </c>
      <c r="R281" s="27">
        <f t="shared" si="48"/>
        <v>6.8999999999999995</v>
      </c>
      <c r="S281" s="27">
        <f t="shared" si="49"/>
        <v>6.8999999999999995</v>
      </c>
      <c r="T281" s="27">
        <f t="shared" si="50"/>
        <v>6.8999999999999995</v>
      </c>
      <c r="U281" s="27">
        <f t="shared" si="47"/>
        <v>2.875</v>
      </c>
      <c r="V281" s="27">
        <f t="shared" si="51"/>
        <v>36.224999999999994</v>
      </c>
    </row>
    <row r="282" spans="1:34" s="5" customFormat="1" x14ac:dyDescent="0.25">
      <c r="A282" s="5" t="s">
        <v>825</v>
      </c>
      <c r="B282" s="5" t="s">
        <v>9</v>
      </c>
      <c r="C282" s="31"/>
      <c r="D282" s="31">
        <v>22500</v>
      </c>
      <c r="E282" s="31">
        <v>22500</v>
      </c>
      <c r="F282" s="31">
        <v>86139.8</v>
      </c>
      <c r="G282" s="9">
        <v>33.479999999999997</v>
      </c>
      <c r="H282" s="9">
        <v>30.062000000000001</v>
      </c>
      <c r="I282" s="9">
        <f t="shared" si="52"/>
        <v>25</v>
      </c>
      <c r="J282" s="5" t="s">
        <v>600</v>
      </c>
      <c r="K282" s="5" t="s">
        <v>72</v>
      </c>
      <c r="L282" s="5">
        <v>84725</v>
      </c>
      <c r="M282" s="6">
        <v>42415</v>
      </c>
      <c r="N282" s="27">
        <f t="shared" si="46"/>
        <v>0.57499999999999996</v>
      </c>
      <c r="O282" s="27">
        <v>0</v>
      </c>
      <c r="P282" s="27">
        <f>N282*10</f>
        <v>5.75</v>
      </c>
      <c r="Q282" s="27">
        <f t="shared" si="53"/>
        <v>6.8999999999999995</v>
      </c>
      <c r="R282" s="27">
        <f t="shared" si="48"/>
        <v>6.8999999999999995</v>
      </c>
      <c r="S282" s="27">
        <f t="shared" si="49"/>
        <v>6.8999999999999995</v>
      </c>
      <c r="T282" s="27">
        <f t="shared" si="50"/>
        <v>6.8999999999999995</v>
      </c>
      <c r="U282" s="27">
        <f t="shared" si="47"/>
        <v>2.875</v>
      </c>
      <c r="V282" s="27">
        <f t="shared" si="51"/>
        <v>36.224999999999994</v>
      </c>
    </row>
    <row r="283" spans="1:34" x14ac:dyDescent="0.25">
      <c r="A283" s="5" t="s">
        <v>984</v>
      </c>
      <c r="B283" s="5" t="s">
        <v>9</v>
      </c>
      <c r="C283" s="31"/>
      <c r="D283" s="31">
        <v>15026.4</v>
      </c>
      <c r="E283" s="31">
        <v>15026.4</v>
      </c>
      <c r="F283" s="31">
        <v>62232.58</v>
      </c>
      <c r="G283" s="9">
        <v>19.8</v>
      </c>
      <c r="H283" s="9">
        <v>16.798999999999999</v>
      </c>
      <c r="I283" s="9">
        <f t="shared" si="52"/>
        <v>16.696000000000002</v>
      </c>
      <c r="J283" s="5" t="s">
        <v>53</v>
      </c>
      <c r="K283" s="5" t="s">
        <v>51</v>
      </c>
      <c r="L283" s="5">
        <v>84067</v>
      </c>
      <c r="M283" s="6">
        <v>42539</v>
      </c>
      <c r="N283" s="27">
        <f t="shared" si="46"/>
        <v>0.38400800000000002</v>
      </c>
      <c r="O283" s="27">
        <v>0</v>
      </c>
      <c r="P283" s="27">
        <f>N283*6</f>
        <v>2.3040479999999999</v>
      </c>
      <c r="Q283" s="27">
        <f t="shared" si="53"/>
        <v>4.6080959999999997</v>
      </c>
      <c r="R283" s="27">
        <f t="shared" si="48"/>
        <v>4.6080959999999997</v>
      </c>
      <c r="S283" s="27">
        <f t="shared" si="49"/>
        <v>4.6080959999999997</v>
      </c>
      <c r="T283" s="27">
        <f t="shared" si="50"/>
        <v>4.6080959999999997</v>
      </c>
      <c r="U283" s="27">
        <f t="shared" si="47"/>
        <v>1.9200400000000002</v>
      </c>
      <c r="V283" s="27">
        <f t="shared" si="51"/>
        <v>22.656471999999997</v>
      </c>
      <c r="AE283" s="6"/>
      <c r="AG283" s="6"/>
    </row>
    <row r="284" spans="1:34" x14ac:dyDescent="0.25">
      <c r="A284" s="5" t="s">
        <v>831</v>
      </c>
      <c r="B284" s="5" t="s">
        <v>9</v>
      </c>
      <c r="C284" s="31"/>
      <c r="D284" s="31">
        <v>17721</v>
      </c>
      <c r="E284" s="31">
        <v>17721</v>
      </c>
      <c r="F284" s="31">
        <v>119828.5</v>
      </c>
      <c r="G284" s="9">
        <v>24.98</v>
      </c>
      <c r="H284" s="9">
        <v>19.785</v>
      </c>
      <c r="I284" s="9">
        <f t="shared" si="52"/>
        <v>19.690000000000001</v>
      </c>
      <c r="J284" s="5" t="s">
        <v>832</v>
      </c>
      <c r="K284" s="5" t="s">
        <v>11</v>
      </c>
      <c r="L284" s="5">
        <v>84092</v>
      </c>
      <c r="M284" s="6">
        <v>42433</v>
      </c>
      <c r="N284" s="27">
        <f t="shared" si="46"/>
        <v>0.45286999999999999</v>
      </c>
      <c r="O284" s="27">
        <v>0</v>
      </c>
      <c r="P284" s="27">
        <f>N284*9</f>
        <v>4.0758299999999998</v>
      </c>
      <c r="Q284" s="27">
        <f t="shared" si="53"/>
        <v>5.4344400000000004</v>
      </c>
      <c r="R284" s="27">
        <f t="shared" si="48"/>
        <v>5.4344400000000004</v>
      </c>
      <c r="S284" s="27">
        <f t="shared" si="49"/>
        <v>5.4344400000000004</v>
      </c>
      <c r="T284" s="27">
        <f t="shared" si="50"/>
        <v>5.4344400000000004</v>
      </c>
      <c r="U284" s="27">
        <f t="shared" si="47"/>
        <v>2.2643499999999999</v>
      </c>
      <c r="V284" s="27">
        <f t="shared" si="51"/>
        <v>28.077940000000005</v>
      </c>
      <c r="AE284" s="6"/>
      <c r="AG284" s="6"/>
    </row>
    <row r="285" spans="1:34" x14ac:dyDescent="0.25">
      <c r="A285" s="5" t="s">
        <v>837</v>
      </c>
      <c r="B285" s="5" t="s">
        <v>9</v>
      </c>
      <c r="C285" s="31"/>
      <c r="D285" s="31">
        <v>12539.7</v>
      </c>
      <c r="E285" s="31">
        <v>12539.7</v>
      </c>
      <c r="F285" s="31">
        <v>62775</v>
      </c>
      <c r="G285" s="9">
        <v>17.875</v>
      </c>
      <c r="H285" s="9">
        <v>14.67</v>
      </c>
      <c r="I285" s="9">
        <f t="shared" si="52"/>
        <v>13.933</v>
      </c>
      <c r="J285" s="5" t="s">
        <v>126</v>
      </c>
      <c r="K285" s="5" t="s">
        <v>11</v>
      </c>
      <c r="L285" s="5">
        <v>84020</v>
      </c>
      <c r="M285" s="6">
        <v>42500</v>
      </c>
      <c r="N285" s="27">
        <f t="shared" si="46"/>
        <v>0.32045899999999999</v>
      </c>
      <c r="O285" s="27">
        <v>0</v>
      </c>
      <c r="P285" s="27">
        <f>N285*7</f>
        <v>2.2432129999999999</v>
      </c>
      <c r="Q285" s="27">
        <f t="shared" si="53"/>
        <v>3.8455079999999997</v>
      </c>
      <c r="R285" s="27">
        <f t="shared" si="48"/>
        <v>3.8455079999999997</v>
      </c>
      <c r="S285" s="27">
        <f t="shared" si="49"/>
        <v>3.8455079999999997</v>
      </c>
      <c r="T285" s="27">
        <f t="shared" si="50"/>
        <v>3.8455079999999997</v>
      </c>
      <c r="U285" s="27">
        <f t="shared" si="47"/>
        <v>1.602295</v>
      </c>
      <c r="V285" s="27">
        <f t="shared" si="51"/>
        <v>19.227539999999998</v>
      </c>
      <c r="AE285" s="5"/>
      <c r="AG285" s="5"/>
    </row>
    <row r="286" spans="1:34" x14ac:dyDescent="0.25">
      <c r="A286" s="5" t="s">
        <v>835</v>
      </c>
      <c r="B286" s="5" t="s">
        <v>9</v>
      </c>
      <c r="C286" s="31"/>
      <c r="D286" s="31">
        <v>2961.9</v>
      </c>
      <c r="E286" s="31">
        <v>2961.9</v>
      </c>
      <c r="F286" s="31">
        <v>13500</v>
      </c>
      <c r="G286" s="9">
        <v>4.2750000000000004</v>
      </c>
      <c r="H286" s="9">
        <v>3.2909999999999999</v>
      </c>
      <c r="I286" s="9">
        <f t="shared" si="52"/>
        <v>3.2909999999999999</v>
      </c>
      <c r="J286" s="5" t="s">
        <v>38</v>
      </c>
      <c r="K286" s="5" t="s">
        <v>11</v>
      </c>
      <c r="L286" s="5">
        <v>84096</v>
      </c>
      <c r="M286" s="6">
        <v>42427</v>
      </c>
      <c r="N286" s="27">
        <f t="shared" si="46"/>
        <v>7.5692999999999996E-2</v>
      </c>
      <c r="O286" s="27">
        <v>0</v>
      </c>
      <c r="P286" s="27">
        <f>N286*10</f>
        <v>0.75692999999999999</v>
      </c>
      <c r="Q286" s="27">
        <f t="shared" si="53"/>
        <v>0.9083159999999999</v>
      </c>
      <c r="R286" s="27">
        <f t="shared" si="48"/>
        <v>0.9083159999999999</v>
      </c>
      <c r="S286" s="27">
        <f t="shared" si="49"/>
        <v>0.9083159999999999</v>
      </c>
      <c r="T286" s="27">
        <f t="shared" si="50"/>
        <v>0.9083159999999999</v>
      </c>
      <c r="U286" s="27">
        <f t="shared" si="47"/>
        <v>0.378465</v>
      </c>
      <c r="V286" s="27">
        <f t="shared" si="51"/>
        <v>4.7686590000000004</v>
      </c>
      <c r="AE286" s="6"/>
      <c r="AG286" s="6"/>
    </row>
    <row r="287" spans="1:34" x14ac:dyDescent="0.25">
      <c r="A287" s="5" t="s">
        <v>985</v>
      </c>
      <c r="B287" s="5" t="s">
        <v>9</v>
      </c>
      <c r="C287" s="31"/>
      <c r="D287" s="31">
        <v>22022.1</v>
      </c>
      <c r="E287" s="31">
        <v>22022.1</v>
      </c>
      <c r="F287" s="31">
        <v>82065.66</v>
      </c>
      <c r="G287" s="9">
        <v>28.6</v>
      </c>
      <c r="H287" s="9">
        <v>24.469000000000001</v>
      </c>
      <c r="I287" s="9">
        <f t="shared" si="52"/>
        <v>24.468999999999998</v>
      </c>
      <c r="J287" s="5" t="s">
        <v>89</v>
      </c>
      <c r="K287" s="5" t="s">
        <v>11</v>
      </c>
      <c r="L287" s="5">
        <v>84084</v>
      </c>
      <c r="M287" s="6">
        <v>42539</v>
      </c>
      <c r="N287" s="27">
        <f t="shared" si="46"/>
        <v>0.56278699999999993</v>
      </c>
      <c r="O287" s="27">
        <v>0</v>
      </c>
      <c r="P287" s="27">
        <f>N287*6</f>
        <v>3.3767219999999996</v>
      </c>
      <c r="Q287" s="27">
        <f t="shared" si="53"/>
        <v>6.7534439999999991</v>
      </c>
      <c r="R287" s="27">
        <f t="shared" si="48"/>
        <v>6.7534439999999991</v>
      </c>
      <c r="S287" s="27">
        <f t="shared" si="49"/>
        <v>6.7534439999999991</v>
      </c>
      <c r="T287" s="27">
        <f t="shared" si="50"/>
        <v>6.7534439999999991</v>
      </c>
      <c r="U287" s="27">
        <f t="shared" si="47"/>
        <v>2.8139349999999999</v>
      </c>
      <c r="V287" s="27">
        <f t="shared" si="51"/>
        <v>33.204432999999995</v>
      </c>
      <c r="AE287" s="5"/>
      <c r="AG287" s="5"/>
    </row>
    <row r="288" spans="1:34" x14ac:dyDescent="0.25">
      <c r="A288" s="5" t="s">
        <v>842</v>
      </c>
      <c r="B288" s="5" t="s">
        <v>9</v>
      </c>
      <c r="C288" s="31"/>
      <c r="D288" s="31">
        <v>22500</v>
      </c>
      <c r="E288" s="31">
        <v>22500</v>
      </c>
      <c r="F288" s="31">
        <v>79344</v>
      </c>
      <c r="G288" s="9">
        <v>36.96</v>
      </c>
      <c r="H288" s="9">
        <v>31.361999999999998</v>
      </c>
      <c r="I288" s="9">
        <f t="shared" si="52"/>
        <v>25</v>
      </c>
      <c r="J288" s="5" t="s">
        <v>126</v>
      </c>
      <c r="K288" s="5" t="s">
        <v>11</v>
      </c>
      <c r="L288" s="5">
        <v>84020</v>
      </c>
      <c r="M288" s="6">
        <v>42415</v>
      </c>
      <c r="N288" s="27">
        <f t="shared" si="46"/>
        <v>0.57499999999999996</v>
      </c>
      <c r="O288" s="27">
        <v>0</v>
      </c>
      <c r="P288" s="27">
        <f>N288*10</f>
        <v>5.75</v>
      </c>
      <c r="Q288" s="27">
        <f t="shared" si="53"/>
        <v>6.8999999999999995</v>
      </c>
      <c r="R288" s="27">
        <f t="shared" si="48"/>
        <v>6.8999999999999995</v>
      </c>
      <c r="S288" s="27">
        <f t="shared" si="49"/>
        <v>6.8999999999999995</v>
      </c>
      <c r="T288" s="27">
        <f t="shared" si="50"/>
        <v>6.8999999999999995</v>
      </c>
      <c r="U288" s="27">
        <f t="shared" si="47"/>
        <v>2.875</v>
      </c>
      <c r="V288" s="27">
        <f t="shared" si="51"/>
        <v>36.224999999999994</v>
      </c>
      <c r="AE288" s="5"/>
      <c r="AG288" s="5"/>
    </row>
    <row r="289" spans="1:35" x14ac:dyDescent="0.25">
      <c r="A289" s="5" t="s">
        <v>840</v>
      </c>
      <c r="B289" s="5" t="s">
        <v>9</v>
      </c>
      <c r="C289" s="31"/>
      <c r="D289" s="31">
        <v>19577.7</v>
      </c>
      <c r="E289" s="31">
        <v>19577.7</v>
      </c>
      <c r="F289" s="31">
        <v>95325.2</v>
      </c>
      <c r="G289" s="9">
        <v>25.08</v>
      </c>
      <c r="H289" s="9">
        <v>21.753</v>
      </c>
      <c r="I289" s="9">
        <f t="shared" si="52"/>
        <v>21.753</v>
      </c>
      <c r="J289" s="5" t="s">
        <v>13</v>
      </c>
      <c r="K289" s="5" t="s">
        <v>11</v>
      </c>
      <c r="L289" s="5">
        <v>84101</v>
      </c>
      <c r="M289" s="6">
        <v>42181</v>
      </c>
      <c r="N289" s="27">
        <f t="shared" si="46"/>
        <v>0.50031899999999996</v>
      </c>
      <c r="O289" s="27">
        <f>N289*6</f>
        <v>3.0019139999999997</v>
      </c>
      <c r="P289" s="27">
        <f>N289*12</f>
        <v>6.0038279999999995</v>
      </c>
      <c r="Q289" s="27">
        <f t="shared" si="53"/>
        <v>6.0038279999999995</v>
      </c>
      <c r="R289" s="27">
        <f t="shared" si="48"/>
        <v>6.0038279999999995</v>
      </c>
      <c r="S289" s="27">
        <f t="shared" si="49"/>
        <v>6.0038279999999995</v>
      </c>
      <c r="T289" s="27">
        <f t="shared" si="50"/>
        <v>6.0038279999999995</v>
      </c>
      <c r="U289" s="27">
        <f t="shared" si="47"/>
        <v>2.501595</v>
      </c>
      <c r="V289" s="27">
        <f t="shared" si="51"/>
        <v>35.522649000000001</v>
      </c>
      <c r="AE289" s="6"/>
      <c r="AG289" s="6"/>
    </row>
    <row r="290" spans="1:35" x14ac:dyDescent="0.25">
      <c r="A290" s="5" t="s">
        <v>986</v>
      </c>
      <c r="B290" s="5" t="s">
        <v>9</v>
      </c>
      <c r="C290" s="31"/>
      <c r="D290" s="31">
        <v>9740.7000000000007</v>
      </c>
      <c r="E290" s="31">
        <v>9740.7000000000007</v>
      </c>
      <c r="F290" s="31">
        <v>50827</v>
      </c>
      <c r="G290" s="9">
        <v>12.65</v>
      </c>
      <c r="H290" s="9">
        <v>10.823</v>
      </c>
      <c r="I290" s="9">
        <f t="shared" si="52"/>
        <v>10.823</v>
      </c>
      <c r="J290" s="5" t="s">
        <v>409</v>
      </c>
      <c r="K290" s="5" t="s">
        <v>11</v>
      </c>
      <c r="L290" s="5">
        <v>84107</v>
      </c>
      <c r="M290" s="6">
        <v>42539</v>
      </c>
      <c r="N290" s="27">
        <f t="shared" si="46"/>
        <v>0.24892900000000001</v>
      </c>
      <c r="O290" s="27">
        <v>0</v>
      </c>
      <c r="P290" s="27">
        <f>N290*6</f>
        <v>1.4935740000000002</v>
      </c>
      <c r="Q290" s="27">
        <f t="shared" si="53"/>
        <v>2.9871480000000004</v>
      </c>
      <c r="R290" s="27">
        <f t="shared" si="48"/>
        <v>2.9871480000000004</v>
      </c>
      <c r="S290" s="27">
        <f t="shared" si="49"/>
        <v>2.9871480000000004</v>
      </c>
      <c r="T290" s="27">
        <f t="shared" si="50"/>
        <v>2.9871480000000004</v>
      </c>
      <c r="U290" s="27">
        <f t="shared" si="47"/>
        <v>1.244645</v>
      </c>
      <c r="V290" s="27">
        <f t="shared" si="51"/>
        <v>14.686811000000001</v>
      </c>
      <c r="AE290" s="6"/>
      <c r="AG290" s="6"/>
    </row>
    <row r="291" spans="1:35" x14ac:dyDescent="0.25">
      <c r="A291" s="5" t="s">
        <v>987</v>
      </c>
      <c r="B291" s="5" t="s">
        <v>9</v>
      </c>
      <c r="C291" s="31"/>
      <c r="D291" s="31">
        <v>12281.4</v>
      </c>
      <c r="E291" s="31">
        <v>12281.4</v>
      </c>
      <c r="F291" s="31">
        <v>50827</v>
      </c>
      <c r="G291" s="9">
        <v>15.95</v>
      </c>
      <c r="H291" s="9">
        <v>13.646000000000001</v>
      </c>
      <c r="I291" s="9">
        <f t="shared" si="52"/>
        <v>13.646000000000001</v>
      </c>
      <c r="J291" s="5" t="s">
        <v>409</v>
      </c>
      <c r="K291" s="5" t="s">
        <v>11</v>
      </c>
      <c r="L291" s="5">
        <v>84107</v>
      </c>
      <c r="M291" s="6">
        <v>42539</v>
      </c>
      <c r="N291" s="27">
        <f t="shared" si="46"/>
        <v>0.31385800000000003</v>
      </c>
      <c r="O291" s="27">
        <v>0</v>
      </c>
      <c r="P291" s="27">
        <f>N291*6</f>
        <v>1.8831480000000003</v>
      </c>
      <c r="Q291" s="27">
        <f t="shared" si="53"/>
        <v>3.7662960000000005</v>
      </c>
      <c r="R291" s="27">
        <f t="shared" si="48"/>
        <v>3.7662960000000005</v>
      </c>
      <c r="S291" s="27">
        <f t="shared" si="49"/>
        <v>3.7662960000000005</v>
      </c>
      <c r="T291" s="27">
        <f t="shared" si="50"/>
        <v>3.7662960000000005</v>
      </c>
      <c r="U291" s="27">
        <f t="shared" si="47"/>
        <v>1.5692900000000001</v>
      </c>
      <c r="V291" s="27">
        <f t="shared" si="51"/>
        <v>18.517621999999999</v>
      </c>
      <c r="AE291" s="6"/>
      <c r="AG291" s="6"/>
    </row>
    <row r="292" spans="1:35" x14ac:dyDescent="0.25">
      <c r="A292" s="5" t="s">
        <v>845</v>
      </c>
      <c r="B292" s="5" t="s">
        <v>9</v>
      </c>
      <c r="C292" s="31"/>
      <c r="D292" s="31">
        <v>22500</v>
      </c>
      <c r="E292" s="31">
        <v>22500</v>
      </c>
      <c r="F292" s="31">
        <v>82000</v>
      </c>
      <c r="G292" s="9">
        <v>31.11</v>
      </c>
      <c r="H292" s="9">
        <v>25.574000000000002</v>
      </c>
      <c r="I292" s="9">
        <f t="shared" si="52"/>
        <v>25</v>
      </c>
      <c r="J292" s="5" t="s">
        <v>13</v>
      </c>
      <c r="K292" s="5" t="s">
        <v>11</v>
      </c>
      <c r="L292" s="5">
        <v>84101</v>
      </c>
      <c r="M292" s="6">
        <v>42257</v>
      </c>
      <c r="N292" s="27">
        <f t="shared" si="46"/>
        <v>0.57499999999999996</v>
      </c>
      <c r="O292" s="27">
        <f>N292*3</f>
        <v>1.7249999999999999</v>
      </c>
      <c r="P292" s="27">
        <f>N292*12</f>
        <v>6.8999999999999995</v>
      </c>
      <c r="Q292" s="27">
        <f t="shared" si="53"/>
        <v>6.8999999999999995</v>
      </c>
      <c r="R292" s="27">
        <f t="shared" si="48"/>
        <v>6.8999999999999995</v>
      </c>
      <c r="S292" s="27">
        <f t="shared" si="49"/>
        <v>6.8999999999999995</v>
      </c>
      <c r="T292" s="27">
        <f t="shared" si="50"/>
        <v>6.8999999999999995</v>
      </c>
      <c r="U292" s="27">
        <f t="shared" si="47"/>
        <v>2.875</v>
      </c>
      <c r="V292" s="27">
        <f t="shared" si="51"/>
        <v>39.099999999999994</v>
      </c>
      <c r="AE292" s="6"/>
      <c r="AG292" s="6"/>
    </row>
    <row r="293" spans="1:35" x14ac:dyDescent="0.25">
      <c r="A293" s="5" t="s">
        <v>846</v>
      </c>
      <c r="B293" s="5" t="s">
        <v>9</v>
      </c>
      <c r="C293" s="31"/>
      <c r="D293" s="31">
        <v>22500</v>
      </c>
      <c r="E293" s="31">
        <v>22500</v>
      </c>
      <c r="F293" s="31">
        <v>102832</v>
      </c>
      <c r="G293" s="9">
        <v>44.1</v>
      </c>
      <c r="H293" s="9">
        <v>33.253</v>
      </c>
      <c r="I293" s="9">
        <f t="shared" si="52"/>
        <v>25</v>
      </c>
      <c r="J293" s="5" t="s">
        <v>28</v>
      </c>
      <c r="K293" s="5" t="s">
        <v>11</v>
      </c>
      <c r="L293" s="5">
        <v>84088</v>
      </c>
      <c r="M293" s="6">
        <v>42425</v>
      </c>
      <c r="N293" s="27">
        <f t="shared" si="46"/>
        <v>0.57499999999999996</v>
      </c>
      <c r="O293" s="27">
        <v>0</v>
      </c>
      <c r="P293" s="27">
        <f>N293*10</f>
        <v>5.75</v>
      </c>
      <c r="Q293" s="27">
        <f t="shared" si="53"/>
        <v>6.8999999999999995</v>
      </c>
      <c r="R293" s="27">
        <f t="shared" si="48"/>
        <v>6.8999999999999995</v>
      </c>
      <c r="S293" s="27">
        <f t="shared" si="49"/>
        <v>6.8999999999999995</v>
      </c>
      <c r="T293" s="27">
        <f t="shared" si="50"/>
        <v>6.8999999999999995</v>
      </c>
      <c r="U293" s="27">
        <f t="shared" si="47"/>
        <v>2.875</v>
      </c>
      <c r="V293" s="27">
        <f t="shared" si="51"/>
        <v>36.224999999999994</v>
      </c>
      <c r="AE293" s="6"/>
      <c r="AG293" s="6"/>
    </row>
    <row r="294" spans="1:35" x14ac:dyDescent="0.25">
      <c r="A294" s="5" t="s">
        <v>847</v>
      </c>
      <c r="B294" s="5" t="s">
        <v>9</v>
      </c>
      <c r="C294" s="31"/>
      <c r="D294" s="31">
        <v>9449.1</v>
      </c>
      <c r="E294" s="31">
        <v>9449.1</v>
      </c>
      <c r="F294" s="31">
        <v>53385.01</v>
      </c>
      <c r="G294" s="9">
        <v>15.12</v>
      </c>
      <c r="H294" s="9">
        <v>12.954000000000001</v>
      </c>
      <c r="I294" s="9">
        <f t="shared" si="52"/>
        <v>10.499000000000001</v>
      </c>
      <c r="J294" s="5" t="s">
        <v>848</v>
      </c>
      <c r="K294" s="5" t="s">
        <v>82</v>
      </c>
      <c r="L294" s="5">
        <v>84320</v>
      </c>
      <c r="M294" s="6">
        <v>42486</v>
      </c>
      <c r="N294" s="27">
        <f t="shared" si="46"/>
        <v>0.241477</v>
      </c>
      <c r="O294" s="27">
        <v>0</v>
      </c>
      <c r="P294" s="27">
        <f>N294*8</f>
        <v>1.931816</v>
      </c>
      <c r="Q294" s="27">
        <f t="shared" si="53"/>
        <v>2.8977240000000002</v>
      </c>
      <c r="R294" s="27">
        <f t="shared" si="48"/>
        <v>2.8977240000000002</v>
      </c>
      <c r="S294" s="27">
        <f t="shared" si="49"/>
        <v>2.8977240000000002</v>
      </c>
      <c r="T294" s="27">
        <f t="shared" si="50"/>
        <v>2.8977240000000002</v>
      </c>
      <c r="U294" s="27">
        <f t="shared" si="47"/>
        <v>1.2073849999999999</v>
      </c>
      <c r="V294" s="27">
        <f t="shared" si="51"/>
        <v>14.730097000000001</v>
      </c>
      <c r="AE294" s="6"/>
      <c r="AG294" s="6"/>
      <c r="AI294" s="5"/>
    </row>
    <row r="295" spans="1:35" x14ac:dyDescent="0.25">
      <c r="A295" s="5" t="s">
        <v>849</v>
      </c>
      <c r="B295" s="5" t="s">
        <v>9</v>
      </c>
      <c r="C295" s="31"/>
      <c r="D295" s="31">
        <v>6485.4</v>
      </c>
      <c r="E295" s="31">
        <v>6485.4</v>
      </c>
      <c r="F295" s="31">
        <v>33300</v>
      </c>
      <c r="G295" s="9">
        <v>9.3000000000000007</v>
      </c>
      <c r="H295" s="9">
        <v>7.2060000000000004</v>
      </c>
      <c r="I295" s="9">
        <f t="shared" si="52"/>
        <v>7.2059999999999995</v>
      </c>
      <c r="J295" s="5" t="s">
        <v>107</v>
      </c>
      <c r="K295" s="5" t="s">
        <v>108</v>
      </c>
      <c r="L295" s="5">
        <v>84532</v>
      </c>
      <c r="M295" s="6">
        <v>42272</v>
      </c>
      <c r="N295" s="27">
        <f t="shared" si="46"/>
        <v>0.165738</v>
      </c>
      <c r="O295" s="27">
        <f>N295*3</f>
        <v>0.49721399999999999</v>
      </c>
      <c r="P295" s="27">
        <f>N295*12</f>
        <v>1.988856</v>
      </c>
      <c r="Q295" s="27">
        <f t="shared" si="53"/>
        <v>1.988856</v>
      </c>
      <c r="R295" s="27">
        <f t="shared" si="48"/>
        <v>1.988856</v>
      </c>
      <c r="S295" s="27">
        <f t="shared" si="49"/>
        <v>1.988856</v>
      </c>
      <c r="T295" s="27">
        <f t="shared" si="50"/>
        <v>1.988856</v>
      </c>
      <c r="U295" s="27">
        <f t="shared" si="47"/>
        <v>0.82868999999999993</v>
      </c>
      <c r="V295" s="27">
        <f t="shared" si="51"/>
        <v>11.270184</v>
      </c>
      <c r="AE295" s="6"/>
      <c r="AG295" s="6"/>
    </row>
    <row r="296" spans="1:35" x14ac:dyDescent="0.25">
      <c r="A296" s="5" t="s">
        <v>851</v>
      </c>
      <c r="B296" s="5" t="s">
        <v>9</v>
      </c>
      <c r="C296" s="31"/>
      <c r="D296" s="31">
        <v>21303</v>
      </c>
      <c r="E296" s="31">
        <v>21303</v>
      </c>
      <c r="F296" s="31">
        <v>247495</v>
      </c>
      <c r="G296" s="9">
        <v>28.56</v>
      </c>
      <c r="H296" s="9">
        <v>23.67</v>
      </c>
      <c r="I296" s="9">
        <f t="shared" si="52"/>
        <v>23.67</v>
      </c>
      <c r="J296" s="5" t="s">
        <v>89</v>
      </c>
      <c r="K296" s="5" t="s">
        <v>11</v>
      </c>
      <c r="L296" s="5">
        <v>84123</v>
      </c>
      <c r="M296" s="6">
        <v>42427</v>
      </c>
      <c r="N296" s="27">
        <f t="shared" si="46"/>
        <v>0.54441000000000006</v>
      </c>
      <c r="O296" s="27">
        <v>0</v>
      </c>
      <c r="P296" s="27">
        <f>N296*10</f>
        <v>5.4441000000000006</v>
      </c>
      <c r="Q296" s="27">
        <f t="shared" si="53"/>
        <v>6.5329200000000007</v>
      </c>
      <c r="R296" s="27">
        <f t="shared" si="48"/>
        <v>6.5329200000000007</v>
      </c>
      <c r="S296" s="27">
        <f t="shared" si="49"/>
        <v>6.5329200000000007</v>
      </c>
      <c r="T296" s="27">
        <f t="shared" si="50"/>
        <v>6.5329200000000007</v>
      </c>
      <c r="U296" s="27">
        <f t="shared" si="47"/>
        <v>2.7220500000000003</v>
      </c>
      <c r="V296" s="27">
        <f t="shared" si="51"/>
        <v>34.297830000000005</v>
      </c>
      <c r="AE296" s="6"/>
      <c r="AG296" s="6"/>
    </row>
    <row r="297" spans="1:35" x14ac:dyDescent="0.25">
      <c r="A297" s="5" t="s">
        <v>988</v>
      </c>
      <c r="B297" s="5" t="s">
        <v>9</v>
      </c>
      <c r="C297" s="31"/>
      <c r="D297" s="31">
        <v>17975.7</v>
      </c>
      <c r="E297" s="31">
        <v>17975.7</v>
      </c>
      <c r="F297" s="31">
        <v>76028.320000000007</v>
      </c>
      <c r="G297" s="9">
        <v>23.375</v>
      </c>
      <c r="H297" s="9">
        <v>19.998999999999999</v>
      </c>
      <c r="I297" s="9">
        <f t="shared" si="52"/>
        <v>19.972999999999999</v>
      </c>
      <c r="J297" s="5" t="s">
        <v>89</v>
      </c>
      <c r="K297" s="5" t="s">
        <v>11</v>
      </c>
      <c r="L297" s="5">
        <v>84084</v>
      </c>
      <c r="M297" s="6">
        <v>42539</v>
      </c>
      <c r="N297" s="27">
        <f t="shared" si="46"/>
        <v>0.45937899999999998</v>
      </c>
      <c r="O297" s="27">
        <v>0</v>
      </c>
      <c r="P297" s="27">
        <f>N297*6</f>
        <v>2.7562739999999999</v>
      </c>
      <c r="Q297" s="27">
        <f t="shared" si="53"/>
        <v>5.5125479999999998</v>
      </c>
      <c r="R297" s="27">
        <f t="shared" si="48"/>
        <v>5.5125479999999998</v>
      </c>
      <c r="S297" s="27">
        <f t="shared" si="49"/>
        <v>5.5125479999999998</v>
      </c>
      <c r="T297" s="27">
        <f t="shared" si="50"/>
        <v>5.5125479999999998</v>
      </c>
      <c r="U297" s="27">
        <f t="shared" si="47"/>
        <v>2.2968950000000001</v>
      </c>
      <c r="V297" s="27">
        <f t="shared" si="51"/>
        <v>27.103360999999996</v>
      </c>
      <c r="AE297" s="5"/>
      <c r="AG297" s="5"/>
    </row>
    <row r="298" spans="1:35" x14ac:dyDescent="0.25">
      <c r="A298" s="5" t="s">
        <v>989</v>
      </c>
      <c r="B298" s="5" t="s">
        <v>9</v>
      </c>
      <c r="C298" s="31"/>
      <c r="D298" s="31">
        <v>15661.8</v>
      </c>
      <c r="E298" s="31">
        <v>15661.8</v>
      </c>
      <c r="F298" s="31">
        <v>62108.03</v>
      </c>
      <c r="G298" s="9">
        <v>20.625</v>
      </c>
      <c r="H298" s="9">
        <v>17.646000000000001</v>
      </c>
      <c r="I298" s="9">
        <f t="shared" si="52"/>
        <v>17.402000000000001</v>
      </c>
      <c r="J298" s="5" t="s">
        <v>89</v>
      </c>
      <c r="K298" s="5" t="s">
        <v>11</v>
      </c>
      <c r="L298" s="5">
        <v>84084</v>
      </c>
      <c r="M298" s="6">
        <v>42539</v>
      </c>
      <c r="N298" s="27">
        <f t="shared" si="46"/>
        <v>0.40024599999999999</v>
      </c>
      <c r="O298" s="27">
        <v>0</v>
      </c>
      <c r="P298" s="27">
        <f>N298*6</f>
        <v>2.4014759999999997</v>
      </c>
      <c r="Q298" s="27">
        <f t="shared" si="53"/>
        <v>4.8029519999999994</v>
      </c>
      <c r="R298" s="27">
        <f t="shared" si="48"/>
        <v>4.8029519999999994</v>
      </c>
      <c r="S298" s="27">
        <f t="shared" si="49"/>
        <v>4.8029519999999994</v>
      </c>
      <c r="T298" s="27">
        <f t="shared" si="50"/>
        <v>4.8029519999999994</v>
      </c>
      <c r="U298" s="27">
        <f t="shared" si="47"/>
        <v>2.0012300000000001</v>
      </c>
      <c r="V298" s="27">
        <f t="shared" si="51"/>
        <v>23.614513999999993</v>
      </c>
      <c r="AE298" s="6"/>
      <c r="AG298" s="6"/>
    </row>
    <row r="299" spans="1:35" x14ac:dyDescent="0.25">
      <c r="A299" s="5" t="s">
        <v>859</v>
      </c>
      <c r="B299" s="5" t="s">
        <v>9</v>
      </c>
      <c r="C299" s="31"/>
      <c r="D299" s="31">
        <v>22500</v>
      </c>
      <c r="E299" s="31">
        <v>22500</v>
      </c>
      <c r="F299" s="31">
        <v>103046.1</v>
      </c>
      <c r="G299" s="9">
        <v>30.738</v>
      </c>
      <c r="H299" s="9">
        <v>26.899000000000001</v>
      </c>
      <c r="I299" s="9">
        <f t="shared" si="52"/>
        <v>25</v>
      </c>
      <c r="J299" s="5" t="s">
        <v>23</v>
      </c>
      <c r="K299" s="5" t="s">
        <v>24</v>
      </c>
      <c r="L299" s="5">
        <v>84720</v>
      </c>
      <c r="M299" s="6">
        <v>42486</v>
      </c>
      <c r="N299" s="27">
        <f t="shared" si="46"/>
        <v>0.57499999999999996</v>
      </c>
      <c r="O299" s="27">
        <v>0</v>
      </c>
      <c r="P299" s="27">
        <f>N299*8</f>
        <v>4.5999999999999996</v>
      </c>
      <c r="Q299" s="27">
        <f t="shared" si="53"/>
        <v>6.8999999999999995</v>
      </c>
      <c r="R299" s="27">
        <f t="shared" si="48"/>
        <v>6.8999999999999995</v>
      </c>
      <c r="S299" s="27">
        <f t="shared" si="49"/>
        <v>6.8999999999999995</v>
      </c>
      <c r="T299" s="27">
        <f t="shared" si="50"/>
        <v>6.8999999999999995</v>
      </c>
      <c r="U299" s="27">
        <f t="shared" si="47"/>
        <v>2.875</v>
      </c>
      <c r="V299" s="27">
        <f t="shared" si="51"/>
        <v>35.074999999999996</v>
      </c>
      <c r="AE299" s="6"/>
      <c r="AG299" s="6"/>
    </row>
    <row r="300" spans="1:35" x14ac:dyDescent="0.25">
      <c r="A300" s="5" t="s">
        <v>991</v>
      </c>
      <c r="B300" s="5" t="s">
        <v>9</v>
      </c>
      <c r="C300" s="31"/>
      <c r="D300" s="31">
        <v>13341.6</v>
      </c>
      <c r="E300" s="31">
        <v>13341.6</v>
      </c>
      <c r="F300" s="31">
        <v>49690.98</v>
      </c>
      <c r="G300" s="9">
        <v>19.5</v>
      </c>
      <c r="H300" s="9">
        <v>16.952999999999999</v>
      </c>
      <c r="I300" s="9">
        <f t="shared" si="52"/>
        <v>14.824</v>
      </c>
      <c r="J300" s="5" t="s">
        <v>28</v>
      </c>
      <c r="K300" s="5" t="s">
        <v>11</v>
      </c>
      <c r="L300" s="5">
        <v>84081</v>
      </c>
      <c r="M300" s="6">
        <v>42521</v>
      </c>
      <c r="N300" s="27">
        <f t="shared" si="46"/>
        <v>0.34095199999999998</v>
      </c>
      <c r="O300" s="27">
        <v>0</v>
      </c>
      <c r="P300" s="27">
        <f>N300*7</f>
        <v>2.3866639999999997</v>
      </c>
      <c r="Q300" s="27">
        <f t="shared" si="53"/>
        <v>4.0914239999999999</v>
      </c>
      <c r="R300" s="27">
        <f t="shared" si="48"/>
        <v>4.0914239999999999</v>
      </c>
      <c r="S300" s="27">
        <f t="shared" si="49"/>
        <v>4.0914239999999999</v>
      </c>
      <c r="T300" s="27">
        <f t="shared" si="50"/>
        <v>4.0914239999999999</v>
      </c>
      <c r="U300" s="27">
        <f t="shared" si="47"/>
        <v>1.7047599999999998</v>
      </c>
      <c r="V300" s="27">
        <f t="shared" si="51"/>
        <v>20.45712</v>
      </c>
      <c r="AE300" s="6"/>
      <c r="AG300" s="6"/>
    </row>
    <row r="301" spans="1:35" x14ac:dyDescent="0.25">
      <c r="A301" s="5" t="s">
        <v>993</v>
      </c>
      <c r="B301" s="5" t="s">
        <v>9</v>
      </c>
      <c r="C301" s="31"/>
      <c r="D301" s="31">
        <v>5456.7</v>
      </c>
      <c r="E301" s="31">
        <v>5456.7</v>
      </c>
      <c r="F301" s="31">
        <v>24687</v>
      </c>
      <c r="G301" s="9">
        <v>7.56</v>
      </c>
      <c r="H301" s="9">
        <v>6.0629999999999997</v>
      </c>
      <c r="I301" s="9">
        <f t="shared" si="52"/>
        <v>6.0629999999999997</v>
      </c>
      <c r="J301" s="5" t="s">
        <v>35</v>
      </c>
      <c r="K301" s="5" t="s">
        <v>11</v>
      </c>
      <c r="L301" s="5">
        <v>84070</v>
      </c>
      <c r="M301" s="6">
        <v>42837</v>
      </c>
      <c r="N301" s="27">
        <f t="shared" si="46"/>
        <v>0.13944899999999999</v>
      </c>
      <c r="O301" s="27">
        <v>0</v>
      </c>
      <c r="P301" s="27">
        <v>0</v>
      </c>
      <c r="Q301" s="27">
        <f>N301*8</f>
        <v>1.1155919999999999</v>
      </c>
      <c r="R301" s="27">
        <f t="shared" si="48"/>
        <v>1.6733879999999999</v>
      </c>
      <c r="S301" s="27">
        <f t="shared" si="49"/>
        <v>1.6733879999999999</v>
      </c>
      <c r="T301" s="27">
        <f t="shared" si="50"/>
        <v>1.6733879999999999</v>
      </c>
      <c r="U301" s="27">
        <f t="shared" si="47"/>
        <v>0.69724499999999989</v>
      </c>
      <c r="V301" s="27">
        <f t="shared" si="51"/>
        <v>6.8330009999999994</v>
      </c>
      <c r="AE301" s="5"/>
      <c r="AG301" s="5"/>
    </row>
    <row r="302" spans="1:35" x14ac:dyDescent="0.25">
      <c r="A302" s="5" t="s">
        <v>853</v>
      </c>
      <c r="B302" s="5" t="s">
        <v>9</v>
      </c>
      <c r="C302" s="31"/>
      <c r="D302" s="31">
        <v>22272.3</v>
      </c>
      <c r="E302" s="31">
        <v>22272.3</v>
      </c>
      <c r="F302" s="31">
        <v>74551.67</v>
      </c>
      <c r="G302" s="9">
        <v>28.67</v>
      </c>
      <c r="H302" s="9">
        <v>24.747</v>
      </c>
      <c r="I302" s="9">
        <f t="shared" si="52"/>
        <v>24.747</v>
      </c>
      <c r="J302" s="5" t="s">
        <v>607</v>
      </c>
      <c r="K302" s="5" t="s">
        <v>11</v>
      </c>
      <c r="L302" s="5">
        <v>84101</v>
      </c>
      <c r="M302" s="6">
        <v>42488</v>
      </c>
      <c r="N302" s="27">
        <f t="shared" si="46"/>
        <v>0.56918099999999994</v>
      </c>
      <c r="O302" s="27">
        <v>0</v>
      </c>
      <c r="P302" s="27">
        <f>N302*8</f>
        <v>4.5534479999999995</v>
      </c>
      <c r="Q302" s="27">
        <f>N302*12</f>
        <v>6.8301719999999992</v>
      </c>
      <c r="R302" s="27">
        <f t="shared" si="48"/>
        <v>6.8301719999999992</v>
      </c>
      <c r="S302" s="27">
        <f t="shared" si="49"/>
        <v>6.8301719999999992</v>
      </c>
      <c r="T302" s="27">
        <f t="shared" si="50"/>
        <v>6.8301719999999992</v>
      </c>
      <c r="U302" s="27">
        <f t="shared" si="47"/>
        <v>2.8459049999999997</v>
      </c>
      <c r="V302" s="27">
        <f t="shared" si="51"/>
        <v>34.720040999999995</v>
      </c>
      <c r="AE302" s="6"/>
      <c r="AG302" s="6"/>
    </row>
    <row r="303" spans="1:35" x14ac:dyDescent="0.25">
      <c r="A303" s="5" t="s">
        <v>855</v>
      </c>
      <c r="B303" s="5" t="s">
        <v>9</v>
      </c>
      <c r="C303" s="31"/>
      <c r="D303" s="31">
        <v>22500</v>
      </c>
      <c r="E303" s="31">
        <v>22500</v>
      </c>
      <c r="F303" s="31">
        <v>74551.67</v>
      </c>
      <c r="G303" s="9">
        <v>28.67</v>
      </c>
      <c r="H303" s="9">
        <v>25.001000000000001</v>
      </c>
      <c r="I303" s="9">
        <f t="shared" si="52"/>
        <v>25</v>
      </c>
      <c r="J303" s="5" t="s">
        <v>607</v>
      </c>
      <c r="K303" s="5" t="s">
        <v>11</v>
      </c>
      <c r="L303" s="5">
        <v>84101</v>
      </c>
      <c r="M303" s="6">
        <v>42488</v>
      </c>
      <c r="N303" s="27">
        <f t="shared" si="46"/>
        <v>0.57499999999999996</v>
      </c>
      <c r="O303" s="27">
        <v>0</v>
      </c>
      <c r="P303" s="27">
        <f>N303*8</f>
        <v>4.5999999999999996</v>
      </c>
      <c r="Q303" s="27">
        <f>N303*12</f>
        <v>6.8999999999999995</v>
      </c>
      <c r="R303" s="27">
        <f t="shared" si="48"/>
        <v>6.8999999999999995</v>
      </c>
      <c r="S303" s="27">
        <f t="shared" si="49"/>
        <v>6.8999999999999995</v>
      </c>
      <c r="T303" s="27">
        <f t="shared" si="50"/>
        <v>6.8999999999999995</v>
      </c>
      <c r="U303" s="27">
        <f t="shared" si="47"/>
        <v>2.875</v>
      </c>
      <c r="V303" s="27">
        <f t="shared" si="51"/>
        <v>35.074999999999996</v>
      </c>
      <c r="AE303" s="6"/>
      <c r="AG303" s="6"/>
    </row>
    <row r="304" spans="1:35" x14ac:dyDescent="0.25">
      <c r="A304" s="5" t="s">
        <v>856</v>
      </c>
      <c r="B304" s="5" t="s">
        <v>9</v>
      </c>
      <c r="C304" s="31"/>
      <c r="D304" s="31">
        <v>22500</v>
      </c>
      <c r="E304" s="31">
        <v>22500</v>
      </c>
      <c r="F304" s="31">
        <v>74551.67</v>
      </c>
      <c r="G304" s="9">
        <v>28.67</v>
      </c>
      <c r="H304" s="9">
        <v>25.082999999999998</v>
      </c>
      <c r="I304" s="9">
        <f t="shared" si="52"/>
        <v>25</v>
      </c>
      <c r="J304" s="5" t="s">
        <v>607</v>
      </c>
      <c r="K304" s="5" t="s">
        <v>11</v>
      </c>
      <c r="L304" s="5">
        <v>84101</v>
      </c>
      <c r="M304" s="6">
        <v>42286</v>
      </c>
      <c r="N304" s="27">
        <f t="shared" si="46"/>
        <v>0.57499999999999996</v>
      </c>
      <c r="O304" s="27">
        <f>N304*2</f>
        <v>1.1499999999999999</v>
      </c>
      <c r="P304" s="27">
        <f>N304*12</f>
        <v>6.8999999999999995</v>
      </c>
      <c r="Q304" s="27">
        <f>N304*12</f>
        <v>6.8999999999999995</v>
      </c>
      <c r="R304" s="27">
        <f t="shared" si="48"/>
        <v>6.8999999999999995</v>
      </c>
      <c r="S304" s="27">
        <f t="shared" si="49"/>
        <v>6.8999999999999995</v>
      </c>
      <c r="T304" s="27">
        <f t="shared" si="50"/>
        <v>6.8999999999999995</v>
      </c>
      <c r="U304" s="27">
        <f t="shared" si="47"/>
        <v>2.875</v>
      </c>
      <c r="V304" s="27">
        <f t="shared" si="51"/>
        <v>38.524999999999999</v>
      </c>
      <c r="AE304" s="5"/>
      <c r="AG304" s="5"/>
    </row>
    <row r="305" spans="1:35" x14ac:dyDescent="0.25">
      <c r="A305" s="5" t="s">
        <v>857</v>
      </c>
      <c r="B305" s="5" t="s">
        <v>9</v>
      </c>
      <c r="C305" s="31"/>
      <c r="D305" s="31">
        <v>14616</v>
      </c>
      <c r="E305" s="31">
        <v>14616</v>
      </c>
      <c r="F305" s="31">
        <v>44489.3</v>
      </c>
      <c r="G305" s="9">
        <v>18.605</v>
      </c>
      <c r="H305" s="9">
        <v>16.239999999999998</v>
      </c>
      <c r="I305" s="9">
        <f t="shared" si="52"/>
        <v>16.239999999999998</v>
      </c>
      <c r="J305" s="5" t="s">
        <v>607</v>
      </c>
      <c r="K305" s="5" t="s">
        <v>11</v>
      </c>
      <c r="L305" s="5">
        <v>84101</v>
      </c>
      <c r="M305" s="6">
        <v>42492</v>
      </c>
      <c r="N305" s="27">
        <f t="shared" si="46"/>
        <v>0.37351999999999996</v>
      </c>
      <c r="O305" s="27">
        <v>0</v>
      </c>
      <c r="P305" s="27">
        <f>N305*7</f>
        <v>2.6146399999999996</v>
      </c>
      <c r="Q305" s="27">
        <f>N305*12</f>
        <v>4.4822399999999991</v>
      </c>
      <c r="R305" s="27">
        <f t="shared" si="48"/>
        <v>4.4822399999999991</v>
      </c>
      <c r="S305" s="27">
        <f t="shared" si="49"/>
        <v>4.4822399999999991</v>
      </c>
      <c r="T305" s="27">
        <f t="shared" si="50"/>
        <v>4.4822399999999991</v>
      </c>
      <c r="U305" s="27">
        <f t="shared" si="47"/>
        <v>1.8675999999999999</v>
      </c>
      <c r="V305" s="27">
        <f t="shared" si="51"/>
        <v>22.411199999999997</v>
      </c>
      <c r="AE305" s="5"/>
      <c r="AG305" s="5"/>
    </row>
    <row r="306" spans="1:35" x14ac:dyDescent="0.25">
      <c r="A306" s="5" t="s">
        <v>996</v>
      </c>
      <c r="B306" s="5" t="s">
        <v>9</v>
      </c>
      <c r="C306" s="31"/>
      <c r="D306" s="31">
        <v>22460.400000000001</v>
      </c>
      <c r="E306" s="31">
        <v>22460.400000000001</v>
      </c>
      <c r="F306" s="31">
        <v>74551.67</v>
      </c>
      <c r="G306" s="9">
        <v>28.67</v>
      </c>
      <c r="H306" s="9">
        <v>24.956</v>
      </c>
      <c r="I306" s="9">
        <f t="shared" si="52"/>
        <v>24.956</v>
      </c>
      <c r="J306" s="5" t="s">
        <v>607</v>
      </c>
      <c r="K306" s="5" t="s">
        <v>11</v>
      </c>
      <c r="L306" s="5">
        <v>84101</v>
      </c>
      <c r="M306" s="6">
        <v>42842</v>
      </c>
      <c r="N306" s="27">
        <f t="shared" si="46"/>
        <v>0.57398799999999994</v>
      </c>
      <c r="O306" s="27">
        <v>0</v>
      </c>
      <c r="P306" s="27">
        <v>0</v>
      </c>
      <c r="Q306" s="27">
        <f>N306*8</f>
        <v>4.5919039999999995</v>
      </c>
      <c r="R306" s="27">
        <f t="shared" si="48"/>
        <v>6.8878559999999993</v>
      </c>
      <c r="S306" s="27">
        <f t="shared" si="49"/>
        <v>6.8878559999999993</v>
      </c>
      <c r="T306" s="27">
        <f t="shared" si="50"/>
        <v>6.8878559999999993</v>
      </c>
      <c r="U306" s="27">
        <f t="shared" si="47"/>
        <v>2.8699399999999997</v>
      </c>
      <c r="V306" s="27">
        <f t="shared" si="51"/>
        <v>28.125411999999997</v>
      </c>
      <c r="AE306" s="6"/>
      <c r="AG306" s="6"/>
    </row>
    <row r="307" spans="1:35" x14ac:dyDescent="0.25">
      <c r="A307" s="5" t="s">
        <v>860</v>
      </c>
      <c r="B307" s="5" t="s">
        <v>9</v>
      </c>
      <c r="C307" s="31"/>
      <c r="D307" s="31">
        <v>22302</v>
      </c>
      <c r="E307" s="31">
        <v>22302</v>
      </c>
      <c r="F307" s="31">
        <v>74551.67</v>
      </c>
      <c r="G307" s="9">
        <v>28.67</v>
      </c>
      <c r="H307" s="9">
        <v>24.78</v>
      </c>
      <c r="I307" s="9">
        <f t="shared" si="52"/>
        <v>24.78</v>
      </c>
      <c r="J307" s="5" t="s">
        <v>614</v>
      </c>
      <c r="K307" s="5" t="s">
        <v>51</v>
      </c>
      <c r="L307" s="5">
        <v>84405</v>
      </c>
      <c r="M307" s="6">
        <v>42310</v>
      </c>
      <c r="N307" s="27">
        <f t="shared" si="46"/>
        <v>0.56994</v>
      </c>
      <c r="O307" s="27">
        <f>N307*1</f>
        <v>0.56994</v>
      </c>
      <c r="P307" s="27">
        <f>N307*12</f>
        <v>6.8392800000000005</v>
      </c>
      <c r="Q307" s="27">
        <f t="shared" ref="Q307:Q341" si="54">N307*12</f>
        <v>6.8392800000000005</v>
      </c>
      <c r="R307" s="27">
        <f t="shared" si="48"/>
        <v>6.8392800000000005</v>
      </c>
      <c r="S307" s="27">
        <f t="shared" si="49"/>
        <v>6.8392800000000005</v>
      </c>
      <c r="T307" s="27">
        <f t="shared" si="50"/>
        <v>6.8392800000000005</v>
      </c>
      <c r="U307" s="27">
        <f t="shared" si="47"/>
        <v>2.8496999999999999</v>
      </c>
      <c r="V307" s="27">
        <f t="shared" si="51"/>
        <v>37.616040000000005</v>
      </c>
      <c r="AE307" s="6"/>
      <c r="AG307" s="6"/>
    </row>
    <row r="308" spans="1:35" x14ac:dyDescent="0.25">
      <c r="A308" s="5" t="s">
        <v>861</v>
      </c>
      <c r="B308" s="5" t="s">
        <v>9</v>
      </c>
      <c r="C308" s="31"/>
      <c r="D308" s="31">
        <v>21865.5</v>
      </c>
      <c r="E308" s="31">
        <v>21865.5</v>
      </c>
      <c r="F308" s="31">
        <v>74551.67</v>
      </c>
      <c r="G308" s="9">
        <v>28.67</v>
      </c>
      <c r="H308" s="9">
        <v>24.295000000000002</v>
      </c>
      <c r="I308" s="9">
        <f t="shared" si="52"/>
        <v>24.295000000000002</v>
      </c>
      <c r="J308" s="5" t="s">
        <v>607</v>
      </c>
      <c r="K308" s="5" t="s">
        <v>11</v>
      </c>
      <c r="L308" s="5">
        <v>84101</v>
      </c>
      <c r="M308" s="6">
        <v>42310</v>
      </c>
      <c r="N308" s="27">
        <f t="shared" si="46"/>
        <v>0.55878499999999998</v>
      </c>
      <c r="O308" s="27">
        <f>N308*1</f>
        <v>0.55878499999999998</v>
      </c>
      <c r="P308" s="27">
        <f>N308*12</f>
        <v>6.7054200000000002</v>
      </c>
      <c r="Q308" s="27">
        <f t="shared" si="54"/>
        <v>6.7054200000000002</v>
      </c>
      <c r="R308" s="27">
        <f t="shared" si="48"/>
        <v>6.7054200000000002</v>
      </c>
      <c r="S308" s="27">
        <f t="shared" si="49"/>
        <v>6.7054200000000002</v>
      </c>
      <c r="T308" s="27">
        <f t="shared" si="50"/>
        <v>6.7054200000000002</v>
      </c>
      <c r="U308" s="27">
        <f t="shared" si="47"/>
        <v>2.7939249999999998</v>
      </c>
      <c r="V308" s="27">
        <f t="shared" si="51"/>
        <v>36.879810000000006</v>
      </c>
      <c r="AE308" s="5"/>
      <c r="AG308" s="5"/>
      <c r="AH308" s="5"/>
    </row>
    <row r="309" spans="1:35" x14ac:dyDescent="0.25">
      <c r="A309" s="5" t="s">
        <v>997</v>
      </c>
      <c r="B309" s="5" t="s">
        <v>9</v>
      </c>
      <c r="C309" s="31"/>
      <c r="D309" s="31">
        <v>22500</v>
      </c>
      <c r="E309" s="31">
        <v>22500</v>
      </c>
      <c r="F309" s="31">
        <v>74557.61</v>
      </c>
      <c r="G309" s="9">
        <v>28.67</v>
      </c>
      <c r="H309" s="9">
        <v>25.042999999999999</v>
      </c>
      <c r="I309" s="9">
        <f t="shared" si="52"/>
        <v>25</v>
      </c>
      <c r="J309" s="5" t="s">
        <v>607</v>
      </c>
      <c r="K309" s="5" t="s">
        <v>11</v>
      </c>
      <c r="L309" s="5">
        <v>84101</v>
      </c>
      <c r="M309" s="6">
        <v>42587</v>
      </c>
      <c r="N309" s="27">
        <f t="shared" si="46"/>
        <v>0.57499999999999996</v>
      </c>
      <c r="O309" s="27">
        <v>0</v>
      </c>
      <c r="P309" s="27">
        <f>N309*4</f>
        <v>2.2999999999999998</v>
      </c>
      <c r="Q309" s="27">
        <f t="shared" si="54"/>
        <v>6.8999999999999995</v>
      </c>
      <c r="R309" s="27">
        <f t="shared" si="48"/>
        <v>6.8999999999999995</v>
      </c>
      <c r="S309" s="27">
        <f t="shared" si="49"/>
        <v>6.8999999999999995</v>
      </c>
      <c r="T309" s="27">
        <f t="shared" si="50"/>
        <v>6.8999999999999995</v>
      </c>
      <c r="U309" s="27">
        <f t="shared" si="47"/>
        <v>2.875</v>
      </c>
      <c r="V309" s="27">
        <f t="shared" si="51"/>
        <v>32.774999999999991</v>
      </c>
      <c r="AE309" s="6"/>
      <c r="AG309" s="6"/>
    </row>
    <row r="310" spans="1:35" x14ac:dyDescent="0.25">
      <c r="A310" s="5" t="s">
        <v>863</v>
      </c>
      <c r="B310" s="5" t="s">
        <v>9</v>
      </c>
      <c r="C310" s="31"/>
      <c r="D310" s="31">
        <v>22500</v>
      </c>
      <c r="E310" s="31">
        <v>22500</v>
      </c>
      <c r="F310" s="31">
        <v>74551.67</v>
      </c>
      <c r="G310" s="9">
        <v>28.67</v>
      </c>
      <c r="H310" s="9">
        <v>25.260999999999999</v>
      </c>
      <c r="I310" s="9">
        <f t="shared" si="52"/>
        <v>25</v>
      </c>
      <c r="J310" s="5" t="s">
        <v>84</v>
      </c>
      <c r="K310" s="5" t="s">
        <v>85</v>
      </c>
      <c r="L310" s="5">
        <v>84057</v>
      </c>
      <c r="M310" s="6">
        <v>42488</v>
      </c>
      <c r="N310" s="27">
        <f t="shared" si="46"/>
        <v>0.57499999999999996</v>
      </c>
      <c r="O310" s="27">
        <v>0</v>
      </c>
      <c r="P310" s="27">
        <f>N310*8</f>
        <v>4.5999999999999996</v>
      </c>
      <c r="Q310" s="27">
        <f t="shared" si="54"/>
        <v>6.8999999999999995</v>
      </c>
      <c r="R310" s="27">
        <f t="shared" si="48"/>
        <v>6.8999999999999995</v>
      </c>
      <c r="S310" s="27">
        <f t="shared" si="49"/>
        <v>6.8999999999999995</v>
      </c>
      <c r="T310" s="27">
        <f t="shared" si="50"/>
        <v>6.8999999999999995</v>
      </c>
      <c r="U310" s="27">
        <f t="shared" si="47"/>
        <v>2.875</v>
      </c>
      <c r="V310" s="27">
        <f t="shared" si="51"/>
        <v>35.074999999999996</v>
      </c>
      <c r="AE310" s="6"/>
      <c r="AG310" s="6"/>
    </row>
    <row r="311" spans="1:35" x14ac:dyDescent="0.25">
      <c r="A311" s="5" t="s">
        <v>864</v>
      </c>
      <c r="B311" s="5" t="s">
        <v>9</v>
      </c>
      <c r="C311" s="31"/>
      <c r="D311" s="31">
        <v>22500</v>
      </c>
      <c r="E311" s="31">
        <v>22500</v>
      </c>
      <c r="F311" s="31">
        <v>74551.67</v>
      </c>
      <c r="G311" s="9">
        <v>28.67</v>
      </c>
      <c r="H311" s="9">
        <v>25.279</v>
      </c>
      <c r="I311" s="9">
        <f t="shared" si="52"/>
        <v>25</v>
      </c>
      <c r="J311" s="5" t="s">
        <v>84</v>
      </c>
      <c r="K311" s="5" t="s">
        <v>85</v>
      </c>
      <c r="L311" s="5">
        <v>84057</v>
      </c>
      <c r="M311" s="6">
        <v>42488</v>
      </c>
      <c r="N311" s="27">
        <f t="shared" si="46"/>
        <v>0.57499999999999996</v>
      </c>
      <c r="O311" s="27">
        <v>0</v>
      </c>
      <c r="P311" s="27">
        <f>N311*8</f>
        <v>4.5999999999999996</v>
      </c>
      <c r="Q311" s="27">
        <f t="shared" si="54"/>
        <v>6.8999999999999995</v>
      </c>
      <c r="R311" s="27">
        <f t="shared" si="48"/>
        <v>6.8999999999999995</v>
      </c>
      <c r="S311" s="27">
        <f t="shared" si="49"/>
        <v>6.8999999999999995</v>
      </c>
      <c r="T311" s="27">
        <f t="shared" si="50"/>
        <v>6.8999999999999995</v>
      </c>
      <c r="U311" s="27">
        <f t="shared" si="47"/>
        <v>2.875</v>
      </c>
      <c r="V311" s="27">
        <f t="shared" si="51"/>
        <v>35.074999999999996</v>
      </c>
      <c r="AE311" s="5"/>
      <c r="AG311" s="5"/>
    </row>
    <row r="312" spans="1:35" x14ac:dyDescent="0.25">
      <c r="A312" s="5" t="s">
        <v>865</v>
      </c>
      <c r="B312" s="5" t="s">
        <v>9</v>
      </c>
      <c r="C312" s="31"/>
      <c r="D312" s="31">
        <v>22386.6</v>
      </c>
      <c r="E312" s="31">
        <v>22386.6</v>
      </c>
      <c r="F312" s="31">
        <v>74551</v>
      </c>
      <c r="G312" s="9">
        <v>28.67</v>
      </c>
      <c r="H312" s="9">
        <v>24.873999999999999</v>
      </c>
      <c r="I312" s="9">
        <f t="shared" si="52"/>
        <v>24.873999999999995</v>
      </c>
      <c r="J312" s="5" t="s">
        <v>84</v>
      </c>
      <c r="K312" s="5" t="s">
        <v>85</v>
      </c>
      <c r="L312" s="5">
        <v>84057</v>
      </c>
      <c r="M312" s="6">
        <v>42371</v>
      </c>
      <c r="N312" s="27">
        <f t="shared" si="46"/>
        <v>0.57210199999999989</v>
      </c>
      <c r="O312" s="27">
        <v>0</v>
      </c>
      <c r="P312" s="27">
        <f>N312*11</f>
        <v>6.2931219999999986</v>
      </c>
      <c r="Q312" s="27">
        <f t="shared" si="54"/>
        <v>6.8652239999999987</v>
      </c>
      <c r="R312" s="27">
        <f t="shared" si="48"/>
        <v>6.8652239999999987</v>
      </c>
      <c r="S312" s="27">
        <f t="shared" si="49"/>
        <v>6.8652239999999987</v>
      </c>
      <c r="T312" s="27">
        <f t="shared" si="50"/>
        <v>6.8652239999999987</v>
      </c>
      <c r="U312" s="27">
        <f t="shared" si="47"/>
        <v>2.8605099999999997</v>
      </c>
      <c r="V312" s="27">
        <f t="shared" si="51"/>
        <v>36.614527999999993</v>
      </c>
      <c r="AE312" s="5"/>
      <c r="AG312" s="5"/>
    </row>
    <row r="313" spans="1:35" x14ac:dyDescent="0.25">
      <c r="A313" s="5" t="s">
        <v>866</v>
      </c>
      <c r="B313" s="5" t="s">
        <v>9</v>
      </c>
      <c r="C313" s="31"/>
      <c r="D313" s="31">
        <v>22386.6</v>
      </c>
      <c r="E313" s="31">
        <v>22386.6</v>
      </c>
      <c r="F313" s="31">
        <v>74551.570000000007</v>
      </c>
      <c r="G313" s="9">
        <v>28.67</v>
      </c>
      <c r="H313" s="9">
        <v>24.873999999999999</v>
      </c>
      <c r="I313" s="9">
        <f t="shared" si="52"/>
        <v>24.873999999999995</v>
      </c>
      <c r="J313" s="5" t="s">
        <v>84</v>
      </c>
      <c r="K313" s="5" t="s">
        <v>85</v>
      </c>
      <c r="L313" s="5">
        <v>84057</v>
      </c>
      <c r="M313" s="6">
        <v>42347</v>
      </c>
      <c r="N313" s="27">
        <f t="shared" si="46"/>
        <v>0.57210199999999989</v>
      </c>
      <c r="O313" s="27">
        <v>0</v>
      </c>
      <c r="P313" s="27">
        <f>N313*12</f>
        <v>6.8652239999999987</v>
      </c>
      <c r="Q313" s="27">
        <f t="shared" si="54"/>
        <v>6.8652239999999987</v>
      </c>
      <c r="R313" s="27">
        <f t="shared" si="48"/>
        <v>6.8652239999999987</v>
      </c>
      <c r="S313" s="27">
        <f t="shared" si="49"/>
        <v>6.8652239999999987</v>
      </c>
      <c r="T313" s="27">
        <f t="shared" si="50"/>
        <v>6.8652239999999987</v>
      </c>
      <c r="U313" s="27">
        <f t="shared" si="47"/>
        <v>2.8605099999999997</v>
      </c>
      <c r="V313" s="27">
        <f t="shared" si="51"/>
        <v>37.186629999999994</v>
      </c>
      <c r="AE313" s="5"/>
      <c r="AG313" s="5"/>
      <c r="AI313" s="5"/>
    </row>
    <row r="314" spans="1:35" x14ac:dyDescent="0.25">
      <c r="A314" s="5" t="s">
        <v>998</v>
      </c>
      <c r="B314" s="5" t="s">
        <v>9</v>
      </c>
      <c r="C314" s="31"/>
      <c r="D314" s="31">
        <v>22500</v>
      </c>
      <c r="E314" s="31">
        <v>22500</v>
      </c>
      <c r="F314" s="31">
        <v>80000</v>
      </c>
      <c r="G314" s="9">
        <v>28.67</v>
      </c>
      <c r="H314" s="9">
        <v>25.042999999999999</v>
      </c>
      <c r="I314" s="9">
        <f t="shared" si="52"/>
        <v>25</v>
      </c>
      <c r="J314" s="5" t="s">
        <v>10</v>
      </c>
      <c r="K314" s="5" t="s">
        <v>11</v>
      </c>
      <c r="L314" s="5">
        <v>84118</v>
      </c>
      <c r="M314" s="6">
        <v>42587</v>
      </c>
      <c r="N314" s="27">
        <f t="shared" si="46"/>
        <v>0.57499999999999996</v>
      </c>
      <c r="O314" s="27">
        <v>0</v>
      </c>
      <c r="P314" s="27">
        <f>N314*4</f>
        <v>2.2999999999999998</v>
      </c>
      <c r="Q314" s="27">
        <f t="shared" si="54"/>
        <v>6.8999999999999995</v>
      </c>
      <c r="R314" s="27">
        <f t="shared" si="48"/>
        <v>6.8999999999999995</v>
      </c>
      <c r="S314" s="27">
        <f t="shared" si="49"/>
        <v>6.8999999999999995</v>
      </c>
      <c r="T314" s="27">
        <f t="shared" si="50"/>
        <v>6.8999999999999995</v>
      </c>
      <c r="U314" s="27">
        <f t="shared" si="47"/>
        <v>2.875</v>
      </c>
      <c r="V314" s="27">
        <f t="shared" si="51"/>
        <v>32.774999999999991</v>
      </c>
      <c r="AE314" s="6"/>
      <c r="AG314" s="6"/>
    </row>
    <row r="315" spans="1:35" x14ac:dyDescent="0.25">
      <c r="A315" s="5" t="s">
        <v>867</v>
      </c>
      <c r="B315" s="5" t="s">
        <v>9</v>
      </c>
      <c r="C315" s="31"/>
      <c r="D315" s="31">
        <v>22500</v>
      </c>
      <c r="E315" s="31">
        <v>22500</v>
      </c>
      <c r="F315" s="31">
        <v>74551.67</v>
      </c>
      <c r="G315" s="9">
        <v>28.67</v>
      </c>
      <c r="H315" s="9">
        <v>25.042999999999999</v>
      </c>
      <c r="I315" s="9">
        <f t="shared" si="52"/>
        <v>25</v>
      </c>
      <c r="J315" s="5" t="s">
        <v>10</v>
      </c>
      <c r="K315" s="5" t="s">
        <v>11</v>
      </c>
      <c r="L315" s="5">
        <v>84118</v>
      </c>
      <c r="M315" s="6">
        <v>42493</v>
      </c>
      <c r="N315" s="27">
        <f t="shared" si="46"/>
        <v>0.57499999999999996</v>
      </c>
      <c r="O315" s="27">
        <v>0</v>
      </c>
      <c r="P315" s="27">
        <f>N315*7</f>
        <v>4.0249999999999995</v>
      </c>
      <c r="Q315" s="27">
        <f t="shared" si="54"/>
        <v>6.8999999999999995</v>
      </c>
      <c r="R315" s="27">
        <f t="shared" si="48"/>
        <v>6.8999999999999995</v>
      </c>
      <c r="S315" s="27">
        <f t="shared" si="49"/>
        <v>6.8999999999999995</v>
      </c>
      <c r="T315" s="27">
        <f t="shared" si="50"/>
        <v>6.8999999999999995</v>
      </c>
      <c r="U315" s="27">
        <f t="shared" si="47"/>
        <v>2.875</v>
      </c>
      <c r="V315" s="27">
        <f t="shared" si="51"/>
        <v>34.5</v>
      </c>
      <c r="AE315" s="6"/>
      <c r="AG315" s="6"/>
    </row>
    <row r="316" spans="1:35" x14ac:dyDescent="0.25">
      <c r="A316" s="5" t="s">
        <v>868</v>
      </c>
      <c r="B316" s="5" t="s">
        <v>9</v>
      </c>
      <c r="C316" s="31"/>
      <c r="D316" s="31">
        <v>22386.6</v>
      </c>
      <c r="E316" s="31">
        <v>22386.6</v>
      </c>
      <c r="F316" s="31">
        <v>74551.67</v>
      </c>
      <c r="G316" s="9">
        <v>28.67</v>
      </c>
      <c r="H316" s="9">
        <v>24.873999999999999</v>
      </c>
      <c r="I316" s="9">
        <f t="shared" si="52"/>
        <v>24.873999999999995</v>
      </c>
      <c r="J316" s="5" t="s">
        <v>128</v>
      </c>
      <c r="K316" s="5" t="s">
        <v>85</v>
      </c>
      <c r="L316" s="5">
        <v>84003</v>
      </c>
      <c r="M316" s="6">
        <v>42347</v>
      </c>
      <c r="N316" s="27">
        <f t="shared" si="46"/>
        <v>0.57210199999999989</v>
      </c>
      <c r="O316" s="27">
        <v>0</v>
      </c>
      <c r="P316" s="27">
        <f>N316*12</f>
        <v>6.8652239999999987</v>
      </c>
      <c r="Q316" s="27">
        <f t="shared" si="54"/>
        <v>6.8652239999999987</v>
      </c>
      <c r="R316" s="27">
        <f t="shared" si="48"/>
        <v>6.8652239999999987</v>
      </c>
      <c r="S316" s="27">
        <f t="shared" si="49"/>
        <v>6.8652239999999987</v>
      </c>
      <c r="T316" s="27">
        <f t="shared" si="50"/>
        <v>6.8652239999999987</v>
      </c>
      <c r="U316" s="27">
        <f t="shared" si="47"/>
        <v>2.8605099999999997</v>
      </c>
      <c r="V316" s="27">
        <f t="shared" si="51"/>
        <v>37.186629999999994</v>
      </c>
      <c r="AE316" s="5"/>
      <c r="AG316" s="5"/>
    </row>
    <row r="317" spans="1:35" x14ac:dyDescent="0.25">
      <c r="A317" s="5" t="s">
        <v>878</v>
      </c>
      <c r="B317" s="5" t="s">
        <v>9</v>
      </c>
      <c r="C317" s="31"/>
      <c r="D317" s="31">
        <v>22500</v>
      </c>
      <c r="E317" s="31">
        <v>22500</v>
      </c>
      <c r="F317" s="31">
        <v>275170</v>
      </c>
      <c r="G317" s="9">
        <v>37.619999999999997</v>
      </c>
      <c r="H317" s="9">
        <v>31.161999999999999</v>
      </c>
      <c r="I317" s="9">
        <f t="shared" si="52"/>
        <v>25</v>
      </c>
      <c r="J317" s="5" t="s">
        <v>10</v>
      </c>
      <c r="K317" s="5" t="s">
        <v>11</v>
      </c>
      <c r="L317" s="5">
        <v>84128</v>
      </c>
      <c r="M317" s="6">
        <v>42427</v>
      </c>
      <c r="N317" s="27">
        <f t="shared" si="46"/>
        <v>0.57499999999999996</v>
      </c>
      <c r="O317" s="27">
        <v>0</v>
      </c>
      <c r="P317" s="27">
        <f>N317*10</f>
        <v>5.75</v>
      </c>
      <c r="Q317" s="27">
        <f t="shared" si="54"/>
        <v>6.8999999999999995</v>
      </c>
      <c r="R317" s="27">
        <f t="shared" si="48"/>
        <v>6.8999999999999995</v>
      </c>
      <c r="S317" s="27">
        <f t="shared" si="49"/>
        <v>6.8999999999999995</v>
      </c>
      <c r="T317" s="27">
        <f t="shared" si="50"/>
        <v>6.8999999999999995</v>
      </c>
      <c r="U317" s="27">
        <f t="shared" si="47"/>
        <v>2.875</v>
      </c>
      <c r="V317" s="27">
        <f t="shared" si="51"/>
        <v>36.224999999999994</v>
      </c>
      <c r="AE317" s="6"/>
      <c r="AG317" s="6"/>
      <c r="AH317" s="5"/>
    </row>
    <row r="318" spans="1:35" x14ac:dyDescent="0.25">
      <c r="A318" s="5" t="s">
        <v>881</v>
      </c>
      <c r="B318" s="5" t="s">
        <v>9</v>
      </c>
      <c r="C318" s="31"/>
      <c r="D318" s="31">
        <v>21164.400000000001</v>
      </c>
      <c r="E318" s="31">
        <v>21164.400000000001</v>
      </c>
      <c r="F318" s="31">
        <v>139500</v>
      </c>
      <c r="G318" s="9">
        <v>30.42</v>
      </c>
      <c r="H318" s="9">
        <v>23.515999999999998</v>
      </c>
      <c r="I318" s="9">
        <f t="shared" si="52"/>
        <v>23.515999999999998</v>
      </c>
      <c r="J318" s="5" t="s">
        <v>264</v>
      </c>
      <c r="K318" s="5" t="s">
        <v>85</v>
      </c>
      <c r="L318" s="5">
        <v>84042</v>
      </c>
      <c r="M318" s="6">
        <v>42394</v>
      </c>
      <c r="N318" s="27">
        <f t="shared" si="46"/>
        <v>0.5408679999999999</v>
      </c>
      <c r="O318" s="27">
        <v>0</v>
      </c>
      <c r="P318" s="27">
        <f>N318*11</f>
        <v>5.9495479999999992</v>
      </c>
      <c r="Q318" s="27">
        <f t="shared" si="54"/>
        <v>6.4904159999999989</v>
      </c>
      <c r="R318" s="27">
        <f t="shared" si="48"/>
        <v>6.4904159999999989</v>
      </c>
      <c r="S318" s="27">
        <f t="shared" si="49"/>
        <v>6.4904159999999989</v>
      </c>
      <c r="T318" s="27">
        <f t="shared" si="50"/>
        <v>6.4904159999999989</v>
      </c>
      <c r="U318" s="27">
        <f t="shared" si="47"/>
        <v>2.7043399999999993</v>
      </c>
      <c r="V318" s="27">
        <f t="shared" si="51"/>
        <v>34.615551999999994</v>
      </c>
      <c r="AE318" s="6"/>
      <c r="AG318" s="6"/>
    </row>
    <row r="319" spans="1:35" x14ac:dyDescent="0.25">
      <c r="A319" s="5" t="s">
        <v>882</v>
      </c>
      <c r="B319" s="5" t="s">
        <v>9</v>
      </c>
      <c r="C319" s="31"/>
      <c r="D319" s="31">
        <v>22500</v>
      </c>
      <c r="E319" s="31">
        <v>22500</v>
      </c>
      <c r="F319" s="31">
        <v>169500</v>
      </c>
      <c r="G319" s="9">
        <v>31.2</v>
      </c>
      <c r="H319" s="9">
        <v>25.841000000000001</v>
      </c>
      <c r="I319" s="9">
        <f t="shared" si="52"/>
        <v>25</v>
      </c>
      <c r="J319" s="5" t="s">
        <v>264</v>
      </c>
      <c r="K319" s="5" t="s">
        <v>85</v>
      </c>
      <c r="L319" s="5">
        <v>84042</v>
      </c>
      <c r="M319" s="6">
        <v>42394</v>
      </c>
      <c r="N319" s="27">
        <f t="shared" si="46"/>
        <v>0.57499999999999996</v>
      </c>
      <c r="O319" s="27">
        <v>0</v>
      </c>
      <c r="P319" s="27">
        <f>N319*11</f>
        <v>6.3249999999999993</v>
      </c>
      <c r="Q319" s="27">
        <f t="shared" si="54"/>
        <v>6.8999999999999995</v>
      </c>
      <c r="R319" s="27">
        <f t="shared" si="48"/>
        <v>6.8999999999999995</v>
      </c>
      <c r="S319" s="27">
        <f t="shared" si="49"/>
        <v>6.8999999999999995</v>
      </c>
      <c r="T319" s="27">
        <f t="shared" si="50"/>
        <v>6.8999999999999995</v>
      </c>
      <c r="U319" s="27">
        <f t="shared" si="47"/>
        <v>2.875</v>
      </c>
      <c r="V319" s="27">
        <f t="shared" si="51"/>
        <v>36.799999999999997</v>
      </c>
      <c r="AE319" s="6"/>
      <c r="AG319" s="6"/>
      <c r="AI319" s="5"/>
    </row>
    <row r="320" spans="1:35" x14ac:dyDescent="0.25">
      <c r="A320" s="5" t="s">
        <v>999</v>
      </c>
      <c r="B320" s="5" t="s">
        <v>9</v>
      </c>
      <c r="C320" s="31"/>
      <c r="D320" s="31">
        <v>10343.700000000001</v>
      </c>
      <c r="E320" s="31">
        <v>10343.700000000001</v>
      </c>
      <c r="F320" s="31">
        <v>90146</v>
      </c>
      <c r="G320" s="9">
        <v>13.68</v>
      </c>
      <c r="H320" s="9">
        <v>11.493</v>
      </c>
      <c r="I320" s="9">
        <f t="shared" si="52"/>
        <v>11.493</v>
      </c>
      <c r="J320" s="5" t="s">
        <v>35</v>
      </c>
      <c r="K320" s="5" t="s">
        <v>11</v>
      </c>
      <c r="L320" s="5">
        <v>84070</v>
      </c>
      <c r="M320" s="6">
        <v>42626</v>
      </c>
      <c r="N320" s="27">
        <f t="shared" si="46"/>
        <v>0.26433899999999999</v>
      </c>
      <c r="O320" s="27">
        <v>0</v>
      </c>
      <c r="P320" s="27">
        <f>N320*3</f>
        <v>0.79301699999999997</v>
      </c>
      <c r="Q320" s="27">
        <f t="shared" si="54"/>
        <v>3.1720679999999999</v>
      </c>
      <c r="R320" s="27">
        <f t="shared" si="48"/>
        <v>3.1720679999999999</v>
      </c>
      <c r="S320" s="27">
        <f t="shared" si="49"/>
        <v>3.1720679999999999</v>
      </c>
      <c r="T320" s="27">
        <f t="shared" si="50"/>
        <v>3.1720679999999999</v>
      </c>
      <c r="U320" s="27">
        <f t="shared" si="47"/>
        <v>1.3216950000000001</v>
      </c>
      <c r="V320" s="27">
        <f t="shared" si="51"/>
        <v>14.802983999999999</v>
      </c>
      <c r="AE320" s="6"/>
      <c r="AG320" s="6"/>
      <c r="AI320" s="5"/>
    </row>
    <row r="321" spans="1:35" x14ac:dyDescent="0.25">
      <c r="A321" s="5" t="s">
        <v>1000</v>
      </c>
      <c r="B321" s="5" t="s">
        <v>9</v>
      </c>
      <c r="C321" s="31"/>
      <c r="D321" s="31">
        <v>5497.2</v>
      </c>
      <c r="E321" s="31">
        <v>5497.2</v>
      </c>
      <c r="F321" s="31">
        <v>26733</v>
      </c>
      <c r="G321" s="9">
        <v>7.84</v>
      </c>
      <c r="H321" s="9">
        <v>6.1079999999999997</v>
      </c>
      <c r="I321" s="9">
        <f t="shared" si="52"/>
        <v>6.1079999999999997</v>
      </c>
      <c r="J321" s="5" t="s">
        <v>30</v>
      </c>
      <c r="K321" s="5" t="s">
        <v>31</v>
      </c>
      <c r="L321" s="5">
        <v>84060</v>
      </c>
      <c r="M321" s="6">
        <v>42576</v>
      </c>
      <c r="N321" s="27">
        <f t="shared" si="46"/>
        <v>0.140484</v>
      </c>
      <c r="O321" s="27">
        <v>0</v>
      </c>
      <c r="P321" s="27">
        <f>N321*5</f>
        <v>0.70242000000000004</v>
      </c>
      <c r="Q321" s="27">
        <f t="shared" si="54"/>
        <v>1.685808</v>
      </c>
      <c r="R321" s="27">
        <f t="shared" si="48"/>
        <v>1.685808</v>
      </c>
      <c r="S321" s="27">
        <f t="shared" si="49"/>
        <v>1.685808</v>
      </c>
      <c r="T321" s="27">
        <f t="shared" si="50"/>
        <v>1.685808</v>
      </c>
      <c r="U321" s="27">
        <f t="shared" si="47"/>
        <v>0.70242000000000004</v>
      </c>
      <c r="V321" s="27">
        <f t="shared" si="51"/>
        <v>8.1480719999999991</v>
      </c>
      <c r="AE321" s="6"/>
      <c r="AG321" s="6"/>
    </row>
    <row r="322" spans="1:35" x14ac:dyDescent="0.25">
      <c r="A322" s="5" t="s">
        <v>886</v>
      </c>
      <c r="B322" s="5" t="s">
        <v>9</v>
      </c>
      <c r="C322" s="31"/>
      <c r="D322" s="31">
        <v>22500</v>
      </c>
      <c r="E322" s="31">
        <v>22500</v>
      </c>
      <c r="F322" s="31">
        <v>133862.79999999999</v>
      </c>
      <c r="G322" s="9">
        <v>35.316000000000003</v>
      </c>
      <c r="H322" s="9">
        <v>29.521000000000001</v>
      </c>
      <c r="I322" s="9">
        <f t="shared" si="52"/>
        <v>25</v>
      </c>
      <c r="J322" s="5" t="s">
        <v>887</v>
      </c>
      <c r="K322" s="5" t="s">
        <v>363</v>
      </c>
      <c r="L322" s="5">
        <v>84312</v>
      </c>
      <c r="M322" s="6">
        <v>42488</v>
      </c>
      <c r="N322" s="27">
        <f t="shared" ref="N322:N370" si="55">I322*0.023</f>
        <v>0.57499999999999996</v>
      </c>
      <c r="O322" s="27">
        <v>0</v>
      </c>
      <c r="P322" s="27">
        <f>N322*8</f>
        <v>4.5999999999999996</v>
      </c>
      <c r="Q322" s="27">
        <f t="shared" si="54"/>
        <v>6.8999999999999995</v>
      </c>
      <c r="R322" s="27">
        <f t="shared" si="48"/>
        <v>6.8999999999999995</v>
      </c>
      <c r="S322" s="27">
        <f t="shared" si="49"/>
        <v>6.8999999999999995</v>
      </c>
      <c r="T322" s="27">
        <f t="shared" si="50"/>
        <v>6.8999999999999995</v>
      </c>
      <c r="U322" s="27">
        <f t="shared" ref="U322:U370" si="56">N322*5</f>
        <v>2.875</v>
      </c>
      <c r="V322" s="27">
        <f t="shared" si="51"/>
        <v>35.074999999999996</v>
      </c>
      <c r="AE322" s="6"/>
      <c r="AG322" s="6"/>
    </row>
    <row r="323" spans="1:35" x14ac:dyDescent="0.25">
      <c r="A323" s="5" t="s">
        <v>889</v>
      </c>
      <c r="B323" s="5" t="s">
        <v>9</v>
      </c>
      <c r="C323" s="31"/>
      <c r="D323" s="31">
        <v>22500</v>
      </c>
      <c r="E323" s="31">
        <v>22500</v>
      </c>
      <c r="F323" s="31">
        <v>120000</v>
      </c>
      <c r="G323" s="9">
        <v>34.56</v>
      </c>
      <c r="H323" s="9">
        <v>30.285</v>
      </c>
      <c r="I323" s="9">
        <f t="shared" si="52"/>
        <v>25</v>
      </c>
      <c r="J323" s="5" t="s">
        <v>890</v>
      </c>
      <c r="K323" s="5" t="s">
        <v>891</v>
      </c>
      <c r="L323" s="5">
        <v>84521</v>
      </c>
      <c r="M323" s="6">
        <v>42500</v>
      </c>
      <c r="N323" s="27">
        <f t="shared" si="55"/>
        <v>0.57499999999999996</v>
      </c>
      <c r="O323" s="27">
        <v>0</v>
      </c>
      <c r="P323" s="27">
        <f>N323*7</f>
        <v>4.0249999999999995</v>
      </c>
      <c r="Q323" s="27">
        <f t="shared" si="54"/>
        <v>6.8999999999999995</v>
      </c>
      <c r="R323" s="27">
        <f t="shared" ref="R323:R370" si="57">N323*12</f>
        <v>6.8999999999999995</v>
      </c>
      <c r="S323" s="27">
        <f t="shared" ref="S323:S370" si="58">N323*12</f>
        <v>6.8999999999999995</v>
      </c>
      <c r="T323" s="27">
        <f t="shared" ref="T323:T370" si="59">N323*12</f>
        <v>6.8999999999999995</v>
      </c>
      <c r="U323" s="27">
        <f t="shared" si="56"/>
        <v>2.875</v>
      </c>
      <c r="V323" s="27">
        <f t="shared" ref="V323:V370" si="60">SUM(O323:U323)</f>
        <v>34.5</v>
      </c>
      <c r="AE323" s="6"/>
      <c r="AG323" s="6"/>
    </row>
    <row r="324" spans="1:35" x14ac:dyDescent="0.25">
      <c r="A324" s="5" t="s">
        <v>888</v>
      </c>
      <c r="B324" s="5" t="s">
        <v>9</v>
      </c>
      <c r="C324" s="31"/>
      <c r="D324" s="31">
        <v>22500</v>
      </c>
      <c r="E324" s="31">
        <v>22500</v>
      </c>
      <c r="F324" s="31">
        <v>103659</v>
      </c>
      <c r="G324" s="9">
        <v>32.33</v>
      </c>
      <c r="H324" s="9">
        <v>26.143000000000001</v>
      </c>
      <c r="I324" s="9">
        <f t="shared" si="52"/>
        <v>25</v>
      </c>
      <c r="J324" s="5" t="s">
        <v>107</v>
      </c>
      <c r="K324" s="5" t="s">
        <v>108</v>
      </c>
      <c r="L324" s="5">
        <v>84532</v>
      </c>
      <c r="M324" s="6">
        <v>42310</v>
      </c>
      <c r="N324" s="27">
        <f t="shared" si="55"/>
        <v>0.57499999999999996</v>
      </c>
      <c r="O324" s="27">
        <f>N324*1</f>
        <v>0.57499999999999996</v>
      </c>
      <c r="P324" s="27">
        <f>N324*12</f>
        <v>6.8999999999999995</v>
      </c>
      <c r="Q324" s="27">
        <f t="shared" si="54"/>
        <v>6.8999999999999995</v>
      </c>
      <c r="R324" s="27">
        <f t="shared" si="57"/>
        <v>6.8999999999999995</v>
      </c>
      <c r="S324" s="27">
        <f t="shared" si="58"/>
        <v>6.8999999999999995</v>
      </c>
      <c r="T324" s="27">
        <f t="shared" si="59"/>
        <v>6.8999999999999995</v>
      </c>
      <c r="U324" s="27">
        <f t="shared" si="56"/>
        <v>2.875</v>
      </c>
      <c r="V324" s="27">
        <f t="shared" si="60"/>
        <v>37.949999999999996</v>
      </c>
      <c r="AE324" s="6"/>
      <c r="AG324" s="6"/>
    </row>
    <row r="325" spans="1:35" x14ac:dyDescent="0.25">
      <c r="A325" s="5" t="s">
        <v>896</v>
      </c>
      <c r="B325" s="5" t="s">
        <v>9</v>
      </c>
      <c r="C325" s="31"/>
      <c r="D325" s="31">
        <v>2130.3000000000002</v>
      </c>
      <c r="E325" s="31">
        <v>2130.3000000000002</v>
      </c>
      <c r="F325" s="31">
        <v>13920</v>
      </c>
      <c r="G325" s="9">
        <v>2.8</v>
      </c>
      <c r="H325" s="9">
        <v>2.367</v>
      </c>
      <c r="I325" s="9">
        <f t="shared" si="52"/>
        <v>2.367</v>
      </c>
      <c r="J325" s="5" t="s">
        <v>189</v>
      </c>
      <c r="K325" s="5" t="s">
        <v>66</v>
      </c>
      <c r="L325" s="5">
        <v>84014</v>
      </c>
      <c r="M325" s="6">
        <v>42394</v>
      </c>
      <c r="N325" s="27">
        <f t="shared" si="55"/>
        <v>5.4440999999999996E-2</v>
      </c>
      <c r="O325" s="27">
        <v>0</v>
      </c>
      <c r="P325" s="27">
        <f>N325*11</f>
        <v>0.59885099999999991</v>
      </c>
      <c r="Q325" s="27">
        <f t="shared" si="54"/>
        <v>0.65329199999999998</v>
      </c>
      <c r="R325" s="27">
        <f t="shared" si="57"/>
        <v>0.65329199999999998</v>
      </c>
      <c r="S325" s="27">
        <f t="shared" si="58"/>
        <v>0.65329199999999998</v>
      </c>
      <c r="T325" s="27">
        <f t="shared" si="59"/>
        <v>0.65329199999999998</v>
      </c>
      <c r="U325" s="27">
        <f t="shared" si="56"/>
        <v>0.27220499999999997</v>
      </c>
      <c r="V325" s="27">
        <f t="shared" si="60"/>
        <v>3.4842239999999998</v>
      </c>
      <c r="AE325" s="6"/>
      <c r="AG325" s="6"/>
    </row>
    <row r="326" spans="1:35" x14ac:dyDescent="0.25">
      <c r="A326" s="5" t="s">
        <v>1004</v>
      </c>
      <c r="B326" s="5" t="s">
        <v>9</v>
      </c>
      <c r="C326" s="31"/>
      <c r="D326" s="31">
        <v>7627.5</v>
      </c>
      <c r="E326" s="31">
        <v>7627.5</v>
      </c>
      <c r="F326" s="31">
        <v>35400</v>
      </c>
      <c r="G326" s="9">
        <v>9.9749999999999996</v>
      </c>
      <c r="H326" s="9">
        <v>8.4749999999999996</v>
      </c>
      <c r="I326" s="9">
        <f t="shared" si="52"/>
        <v>8.4749999999999996</v>
      </c>
      <c r="J326" s="5" t="s">
        <v>30</v>
      </c>
      <c r="K326" s="5" t="s">
        <v>31</v>
      </c>
      <c r="L326" s="5">
        <v>84060</v>
      </c>
      <c r="M326" s="6">
        <v>42576</v>
      </c>
      <c r="N326" s="27">
        <f t="shared" si="55"/>
        <v>0.19492499999999999</v>
      </c>
      <c r="O326" s="27">
        <v>0</v>
      </c>
      <c r="P326" s="27">
        <f>N326*5</f>
        <v>0.97462499999999996</v>
      </c>
      <c r="Q326" s="27">
        <f t="shared" si="54"/>
        <v>2.3390999999999997</v>
      </c>
      <c r="R326" s="27">
        <f t="shared" si="57"/>
        <v>2.3390999999999997</v>
      </c>
      <c r="S326" s="27">
        <f t="shared" si="58"/>
        <v>2.3390999999999997</v>
      </c>
      <c r="T326" s="27">
        <f t="shared" si="59"/>
        <v>2.3390999999999997</v>
      </c>
      <c r="U326" s="27">
        <f t="shared" si="56"/>
        <v>0.97462499999999996</v>
      </c>
      <c r="V326" s="27">
        <f t="shared" si="60"/>
        <v>11.30565</v>
      </c>
      <c r="AE326" s="5"/>
      <c r="AG326" s="5"/>
      <c r="AI326" s="5"/>
    </row>
    <row r="327" spans="1:35" x14ac:dyDescent="0.25">
      <c r="A327" s="5" t="s">
        <v>901</v>
      </c>
      <c r="B327" s="5" t="s">
        <v>9</v>
      </c>
      <c r="C327" s="31"/>
      <c r="D327" s="31">
        <v>22500</v>
      </c>
      <c r="E327" s="31">
        <v>22500</v>
      </c>
      <c r="F327" s="31">
        <v>157900</v>
      </c>
      <c r="G327" s="9">
        <v>33</v>
      </c>
      <c r="H327" s="9">
        <v>27.599</v>
      </c>
      <c r="I327" s="9">
        <f t="shared" si="52"/>
        <v>25</v>
      </c>
      <c r="J327" s="5" t="s">
        <v>13</v>
      </c>
      <c r="K327" s="5" t="s">
        <v>11</v>
      </c>
      <c r="L327" s="5">
        <v>84109</v>
      </c>
      <c r="M327" s="6">
        <v>42319</v>
      </c>
      <c r="N327" s="27">
        <f t="shared" si="55"/>
        <v>0.57499999999999996</v>
      </c>
      <c r="O327" s="27">
        <f>N327*1</f>
        <v>0.57499999999999996</v>
      </c>
      <c r="P327" s="27">
        <f>N327*12</f>
        <v>6.8999999999999995</v>
      </c>
      <c r="Q327" s="27">
        <f t="shared" si="54"/>
        <v>6.8999999999999995</v>
      </c>
      <c r="R327" s="27">
        <f t="shared" si="57"/>
        <v>6.8999999999999995</v>
      </c>
      <c r="S327" s="27">
        <f t="shared" si="58"/>
        <v>6.8999999999999995</v>
      </c>
      <c r="T327" s="27">
        <f t="shared" si="59"/>
        <v>6.8999999999999995</v>
      </c>
      <c r="U327" s="27">
        <f t="shared" si="56"/>
        <v>2.875</v>
      </c>
      <c r="V327" s="27">
        <f t="shared" si="60"/>
        <v>37.949999999999996</v>
      </c>
      <c r="AE327" s="6"/>
      <c r="AG327" s="6"/>
      <c r="AI327" s="5"/>
    </row>
    <row r="328" spans="1:35" x14ac:dyDescent="0.25">
      <c r="A328" s="5" t="s">
        <v>904</v>
      </c>
      <c r="B328" s="5" t="s">
        <v>9</v>
      </c>
      <c r="C328" s="31"/>
      <c r="D328" s="31">
        <v>21123.9</v>
      </c>
      <c r="E328" s="31">
        <v>21123.9</v>
      </c>
      <c r="F328" s="31">
        <v>108660</v>
      </c>
      <c r="G328" s="9">
        <v>29.96</v>
      </c>
      <c r="H328" s="9">
        <v>23.471</v>
      </c>
      <c r="I328" s="9">
        <f t="shared" si="52"/>
        <v>23.471</v>
      </c>
      <c r="J328" s="5" t="s">
        <v>67</v>
      </c>
      <c r="K328" s="5" t="s">
        <v>11</v>
      </c>
      <c r="L328" s="5">
        <v>84095</v>
      </c>
      <c r="M328" s="6">
        <v>42487</v>
      </c>
      <c r="N328" s="27">
        <f t="shared" si="55"/>
        <v>0.53983300000000001</v>
      </c>
      <c r="O328" s="27">
        <v>0</v>
      </c>
      <c r="P328" s="27">
        <f>N328*8</f>
        <v>4.3186640000000001</v>
      </c>
      <c r="Q328" s="27">
        <f t="shared" si="54"/>
        <v>6.4779960000000001</v>
      </c>
      <c r="R328" s="27">
        <f t="shared" si="57"/>
        <v>6.4779960000000001</v>
      </c>
      <c r="S328" s="27">
        <f t="shared" si="58"/>
        <v>6.4779960000000001</v>
      </c>
      <c r="T328" s="27">
        <f t="shared" si="59"/>
        <v>6.4779960000000001</v>
      </c>
      <c r="U328" s="27">
        <f t="shared" si="56"/>
        <v>2.6991649999999998</v>
      </c>
      <c r="V328" s="27">
        <f t="shared" si="60"/>
        <v>32.929813000000003</v>
      </c>
      <c r="AE328" s="5"/>
      <c r="AG328" s="5"/>
    </row>
    <row r="329" spans="1:35" x14ac:dyDescent="0.25">
      <c r="A329" s="5" t="s">
        <v>909</v>
      </c>
      <c r="B329" s="5" t="s">
        <v>9</v>
      </c>
      <c r="C329" s="31"/>
      <c r="D329" s="31">
        <v>22500</v>
      </c>
      <c r="E329" s="31">
        <v>22500</v>
      </c>
      <c r="F329" s="31">
        <v>103546</v>
      </c>
      <c r="G329" s="9">
        <v>43.4</v>
      </c>
      <c r="H329" s="9">
        <v>33.04</v>
      </c>
      <c r="I329" s="9">
        <f t="shared" si="52"/>
        <v>25</v>
      </c>
      <c r="J329" s="5" t="s">
        <v>13</v>
      </c>
      <c r="K329" s="5" t="s">
        <v>11</v>
      </c>
      <c r="L329" s="5">
        <v>84101</v>
      </c>
      <c r="M329" s="6">
        <v>42326</v>
      </c>
      <c r="N329" s="27">
        <f t="shared" si="55"/>
        <v>0.57499999999999996</v>
      </c>
      <c r="O329" s="27">
        <f>N329*1</f>
        <v>0.57499999999999996</v>
      </c>
      <c r="P329" s="27">
        <f>N329*12</f>
        <v>6.8999999999999995</v>
      </c>
      <c r="Q329" s="27">
        <f t="shared" si="54"/>
        <v>6.8999999999999995</v>
      </c>
      <c r="R329" s="27">
        <f t="shared" si="57"/>
        <v>6.8999999999999995</v>
      </c>
      <c r="S329" s="27">
        <f t="shared" si="58"/>
        <v>6.8999999999999995</v>
      </c>
      <c r="T329" s="27">
        <f t="shared" si="59"/>
        <v>6.8999999999999995</v>
      </c>
      <c r="U329" s="27">
        <f t="shared" si="56"/>
        <v>2.875</v>
      </c>
      <c r="V329" s="27">
        <f t="shared" si="60"/>
        <v>37.949999999999996</v>
      </c>
      <c r="AE329" s="6"/>
      <c r="AG329" s="6"/>
    </row>
    <row r="330" spans="1:35" x14ac:dyDescent="0.25">
      <c r="A330" s="5" t="s">
        <v>903</v>
      </c>
      <c r="B330" s="5" t="s">
        <v>9</v>
      </c>
      <c r="C330" s="31"/>
      <c r="D330" s="31">
        <v>22500</v>
      </c>
      <c r="E330" s="31">
        <v>22500</v>
      </c>
      <c r="F330" s="31">
        <v>87674.8</v>
      </c>
      <c r="G330" s="9">
        <v>33.479999999999997</v>
      </c>
      <c r="H330" s="9">
        <v>29.846</v>
      </c>
      <c r="I330" s="9">
        <f t="shared" si="52"/>
        <v>25</v>
      </c>
      <c r="J330" s="5" t="s">
        <v>600</v>
      </c>
      <c r="K330" s="5" t="s">
        <v>72</v>
      </c>
      <c r="L330" s="5">
        <v>84725</v>
      </c>
      <c r="M330" s="6">
        <v>42415</v>
      </c>
      <c r="N330" s="27">
        <f t="shared" si="55"/>
        <v>0.57499999999999996</v>
      </c>
      <c r="O330" s="27">
        <v>0</v>
      </c>
      <c r="P330" s="27">
        <f>N330*10</f>
        <v>5.75</v>
      </c>
      <c r="Q330" s="27">
        <f t="shared" si="54"/>
        <v>6.8999999999999995</v>
      </c>
      <c r="R330" s="27">
        <f t="shared" si="57"/>
        <v>6.8999999999999995</v>
      </c>
      <c r="S330" s="27">
        <f t="shared" si="58"/>
        <v>6.8999999999999995</v>
      </c>
      <c r="T330" s="27">
        <f t="shared" si="59"/>
        <v>6.8999999999999995</v>
      </c>
      <c r="U330" s="27">
        <f t="shared" si="56"/>
        <v>2.875</v>
      </c>
      <c r="V330" s="27">
        <f t="shared" si="60"/>
        <v>36.224999999999994</v>
      </c>
      <c r="AE330" s="6"/>
      <c r="AG330" s="6"/>
    </row>
    <row r="331" spans="1:35" x14ac:dyDescent="0.25">
      <c r="A331" s="5" t="s">
        <v>902</v>
      </c>
      <c r="B331" s="5" t="s">
        <v>9</v>
      </c>
      <c r="C331" s="31"/>
      <c r="D331" s="31">
        <v>22500</v>
      </c>
      <c r="E331" s="31">
        <v>22500</v>
      </c>
      <c r="F331" s="31">
        <v>129000</v>
      </c>
      <c r="G331" s="9">
        <v>36.96</v>
      </c>
      <c r="H331" s="9">
        <v>30.167000000000002</v>
      </c>
      <c r="I331" s="9">
        <f t="shared" si="52"/>
        <v>25</v>
      </c>
      <c r="J331" s="5" t="s">
        <v>13</v>
      </c>
      <c r="K331" s="5" t="s">
        <v>11</v>
      </c>
      <c r="L331" s="5">
        <v>84123</v>
      </c>
      <c r="M331" s="6">
        <v>42482</v>
      </c>
      <c r="N331" s="27">
        <f t="shared" si="55"/>
        <v>0.57499999999999996</v>
      </c>
      <c r="O331" s="27">
        <v>0</v>
      </c>
      <c r="P331" s="27">
        <f>N331*8</f>
        <v>4.5999999999999996</v>
      </c>
      <c r="Q331" s="27">
        <f t="shared" si="54"/>
        <v>6.8999999999999995</v>
      </c>
      <c r="R331" s="27">
        <f t="shared" si="57"/>
        <v>6.8999999999999995</v>
      </c>
      <c r="S331" s="27">
        <f t="shared" si="58"/>
        <v>6.8999999999999995</v>
      </c>
      <c r="T331" s="27">
        <f t="shared" si="59"/>
        <v>6.8999999999999995</v>
      </c>
      <c r="U331" s="27">
        <f t="shared" si="56"/>
        <v>2.875</v>
      </c>
      <c r="V331" s="27">
        <f t="shared" si="60"/>
        <v>35.074999999999996</v>
      </c>
      <c r="AE331" s="6"/>
      <c r="AG331" s="6"/>
    </row>
    <row r="332" spans="1:35" x14ac:dyDescent="0.25">
      <c r="A332" s="5" t="s">
        <v>1005</v>
      </c>
      <c r="B332" s="5" t="s">
        <v>9</v>
      </c>
      <c r="C332" s="31"/>
      <c r="D332" s="31">
        <v>20136.599999999999</v>
      </c>
      <c r="E332" s="31">
        <v>20136.599999999999</v>
      </c>
      <c r="F332" s="31">
        <v>63165</v>
      </c>
      <c r="G332" s="9">
        <v>26.5</v>
      </c>
      <c r="H332" s="9">
        <v>22.373999999999999</v>
      </c>
      <c r="I332" s="9">
        <f t="shared" si="52"/>
        <v>22.373999999999995</v>
      </c>
      <c r="J332" s="5" t="s">
        <v>891</v>
      </c>
      <c r="K332" s="5" t="s">
        <v>891</v>
      </c>
      <c r="L332" s="5">
        <v>84522</v>
      </c>
      <c r="M332" s="6">
        <v>42671</v>
      </c>
      <c r="N332" s="27">
        <f t="shared" si="55"/>
        <v>0.51460199999999989</v>
      </c>
      <c r="O332" s="27">
        <v>0</v>
      </c>
      <c r="P332" s="27">
        <f>N332*2</f>
        <v>1.0292039999999998</v>
      </c>
      <c r="Q332" s="27">
        <f t="shared" si="54"/>
        <v>6.1752239999999983</v>
      </c>
      <c r="R332" s="27">
        <f t="shared" si="57"/>
        <v>6.1752239999999983</v>
      </c>
      <c r="S332" s="27">
        <f t="shared" si="58"/>
        <v>6.1752239999999983</v>
      </c>
      <c r="T332" s="27">
        <f t="shared" si="59"/>
        <v>6.1752239999999983</v>
      </c>
      <c r="U332" s="27">
        <f t="shared" si="56"/>
        <v>2.5730099999999996</v>
      </c>
      <c r="V332" s="27">
        <f t="shared" si="60"/>
        <v>28.303109999999993</v>
      </c>
      <c r="AE332" s="6"/>
      <c r="AG332" s="6"/>
    </row>
    <row r="333" spans="1:35" x14ac:dyDescent="0.25">
      <c r="A333" s="5" t="s">
        <v>1006</v>
      </c>
      <c r="B333" s="5" t="s">
        <v>9</v>
      </c>
      <c r="C333" s="31"/>
      <c r="D333" s="31">
        <v>7617.6</v>
      </c>
      <c r="E333" s="31">
        <v>7617.6</v>
      </c>
      <c r="F333" s="31">
        <v>37027.199999999997</v>
      </c>
      <c r="G333" s="9">
        <v>9.4830000000000005</v>
      </c>
      <c r="H333" s="9">
        <v>8.4640000000000004</v>
      </c>
      <c r="I333" s="9">
        <f t="shared" si="52"/>
        <v>8.4640000000000004</v>
      </c>
      <c r="J333" s="5" t="s">
        <v>21</v>
      </c>
      <c r="K333" s="5" t="s">
        <v>21</v>
      </c>
      <c r="L333" s="5">
        <v>84074</v>
      </c>
      <c r="M333" s="6">
        <v>42706</v>
      </c>
      <c r="N333" s="27">
        <f t="shared" si="55"/>
        <v>0.19467200000000001</v>
      </c>
      <c r="O333" s="27">
        <v>0</v>
      </c>
      <c r="P333" s="27">
        <v>0</v>
      </c>
      <c r="Q333" s="27">
        <f t="shared" si="54"/>
        <v>2.3360640000000004</v>
      </c>
      <c r="R333" s="27">
        <f t="shared" si="57"/>
        <v>2.3360640000000004</v>
      </c>
      <c r="S333" s="27">
        <f t="shared" si="58"/>
        <v>2.3360640000000004</v>
      </c>
      <c r="T333" s="27">
        <f t="shared" si="59"/>
        <v>2.3360640000000004</v>
      </c>
      <c r="U333" s="27">
        <f t="shared" si="56"/>
        <v>0.97336</v>
      </c>
      <c r="V333" s="27">
        <f t="shared" si="60"/>
        <v>10.317616000000001</v>
      </c>
      <c r="AE333" s="6"/>
      <c r="AG333" s="6"/>
    </row>
    <row r="334" spans="1:35" x14ac:dyDescent="0.25">
      <c r="A334" s="5" t="s">
        <v>911</v>
      </c>
      <c r="B334" s="5" t="s">
        <v>9</v>
      </c>
      <c r="C334" s="31"/>
      <c r="D334" s="31">
        <v>20948.7</v>
      </c>
      <c r="E334" s="31">
        <v>19369.8</v>
      </c>
      <c r="F334" s="31">
        <v>105120</v>
      </c>
      <c r="G334" s="9">
        <v>29.14</v>
      </c>
      <c r="H334" s="9">
        <v>22.489000000000001</v>
      </c>
      <c r="I334" s="9">
        <f t="shared" ref="I334:I356" si="61">(D334/0.9)/1000</f>
        <v>23.276333333333334</v>
      </c>
      <c r="J334" s="5" t="s">
        <v>13</v>
      </c>
      <c r="K334" s="5" t="s">
        <v>11</v>
      </c>
      <c r="L334" s="5">
        <v>84101</v>
      </c>
      <c r="M334" s="6">
        <v>42427</v>
      </c>
      <c r="N334" s="27">
        <f t="shared" si="55"/>
        <v>0.53535566666666667</v>
      </c>
      <c r="O334" s="27">
        <v>0</v>
      </c>
      <c r="P334" s="27">
        <f>N334*10</f>
        <v>5.353556666666667</v>
      </c>
      <c r="Q334" s="27">
        <f t="shared" si="54"/>
        <v>6.4242679999999996</v>
      </c>
      <c r="R334" s="27">
        <f t="shared" si="57"/>
        <v>6.4242679999999996</v>
      </c>
      <c r="S334" s="27">
        <f t="shared" si="58"/>
        <v>6.4242679999999996</v>
      </c>
      <c r="T334" s="27">
        <f t="shared" si="59"/>
        <v>6.4242679999999996</v>
      </c>
      <c r="U334" s="27">
        <f t="shared" si="56"/>
        <v>2.6767783333333335</v>
      </c>
      <c r="V334" s="27">
        <f t="shared" si="60"/>
        <v>33.727406999999992</v>
      </c>
      <c r="AE334" s="5"/>
      <c r="AG334" s="5"/>
      <c r="AI334" s="5"/>
    </row>
    <row r="335" spans="1:35" x14ac:dyDescent="0.25">
      <c r="A335" s="5" t="s">
        <v>912</v>
      </c>
      <c r="B335" s="5" t="s">
        <v>9</v>
      </c>
      <c r="C335" s="31"/>
      <c r="D335" s="31">
        <v>2597.4</v>
      </c>
      <c r="E335" s="31">
        <v>2597.4</v>
      </c>
      <c r="F335" s="31">
        <v>13500</v>
      </c>
      <c r="G335" s="9">
        <v>3.5</v>
      </c>
      <c r="H335" s="9">
        <v>2.9390000000000001</v>
      </c>
      <c r="I335" s="9">
        <f t="shared" si="61"/>
        <v>2.8860000000000001</v>
      </c>
      <c r="J335" s="5" t="s">
        <v>124</v>
      </c>
      <c r="K335" s="5" t="s">
        <v>66</v>
      </c>
      <c r="L335" s="5">
        <v>84025</v>
      </c>
      <c r="M335" s="6">
        <v>42347</v>
      </c>
      <c r="N335" s="27">
        <f t="shared" si="55"/>
        <v>6.6378000000000006E-2</v>
      </c>
      <c r="O335" s="27">
        <v>0</v>
      </c>
      <c r="P335" s="27">
        <f>N335*12</f>
        <v>0.79653600000000013</v>
      </c>
      <c r="Q335" s="27">
        <f t="shared" si="54"/>
        <v>0.79653600000000013</v>
      </c>
      <c r="R335" s="27">
        <f t="shared" si="57"/>
        <v>0.79653600000000013</v>
      </c>
      <c r="S335" s="27">
        <f t="shared" si="58"/>
        <v>0.79653600000000013</v>
      </c>
      <c r="T335" s="27">
        <f t="shared" si="59"/>
        <v>0.79653600000000013</v>
      </c>
      <c r="U335" s="27">
        <f t="shared" si="56"/>
        <v>0.33189000000000002</v>
      </c>
      <c r="V335" s="27">
        <f t="shared" si="60"/>
        <v>4.3145700000000007</v>
      </c>
      <c r="AE335" s="6"/>
      <c r="AG335" s="6"/>
    </row>
    <row r="336" spans="1:35" x14ac:dyDescent="0.25">
      <c r="A336" s="5" t="s">
        <v>914</v>
      </c>
      <c r="B336" s="5" t="s">
        <v>9</v>
      </c>
      <c r="C336" s="31"/>
      <c r="D336" s="31">
        <v>22500</v>
      </c>
      <c r="E336" s="31">
        <v>22500</v>
      </c>
      <c r="F336" s="31">
        <v>74160</v>
      </c>
      <c r="G336" s="9">
        <v>33.479999999999997</v>
      </c>
      <c r="H336" s="9">
        <v>30.120999999999999</v>
      </c>
      <c r="I336" s="9">
        <f t="shared" si="61"/>
        <v>25</v>
      </c>
      <c r="J336" s="5" t="s">
        <v>600</v>
      </c>
      <c r="K336" s="5" t="s">
        <v>72</v>
      </c>
      <c r="L336" s="5">
        <v>84725</v>
      </c>
      <c r="M336" s="6">
        <v>42415</v>
      </c>
      <c r="N336" s="27">
        <f t="shared" si="55"/>
        <v>0.57499999999999996</v>
      </c>
      <c r="O336" s="27">
        <v>0</v>
      </c>
      <c r="P336" s="27">
        <f>N336*10</f>
        <v>5.75</v>
      </c>
      <c r="Q336" s="27">
        <f t="shared" si="54"/>
        <v>6.8999999999999995</v>
      </c>
      <c r="R336" s="27">
        <f t="shared" si="57"/>
        <v>6.8999999999999995</v>
      </c>
      <c r="S336" s="27">
        <f t="shared" si="58"/>
        <v>6.8999999999999995</v>
      </c>
      <c r="T336" s="27">
        <f t="shared" si="59"/>
        <v>6.8999999999999995</v>
      </c>
      <c r="U336" s="27">
        <f t="shared" si="56"/>
        <v>2.875</v>
      </c>
      <c r="V336" s="27">
        <f t="shared" si="60"/>
        <v>36.224999999999994</v>
      </c>
      <c r="AE336" s="6"/>
      <c r="AG336" s="6"/>
    </row>
    <row r="337" spans="1:34" x14ac:dyDescent="0.25">
      <c r="A337" s="5" t="s">
        <v>1007</v>
      </c>
      <c r="B337" s="5" t="s">
        <v>9</v>
      </c>
      <c r="C337" s="31"/>
      <c r="D337" s="31">
        <v>22500</v>
      </c>
      <c r="E337" s="31">
        <v>22500</v>
      </c>
      <c r="F337" s="31">
        <v>328871.25</v>
      </c>
      <c r="G337" s="9">
        <v>62.04</v>
      </c>
      <c r="H337" s="9">
        <v>51.573</v>
      </c>
      <c r="I337" s="9">
        <f t="shared" si="61"/>
        <v>25</v>
      </c>
      <c r="J337" s="5" t="s">
        <v>247</v>
      </c>
      <c r="K337" s="5" t="s">
        <v>11</v>
      </c>
      <c r="L337" s="5">
        <v>84047</v>
      </c>
      <c r="M337" s="6">
        <v>42604</v>
      </c>
      <c r="N337" s="27">
        <f t="shared" si="55"/>
        <v>0.57499999999999996</v>
      </c>
      <c r="O337" s="27">
        <v>0</v>
      </c>
      <c r="P337" s="27">
        <f>N337*4</f>
        <v>2.2999999999999998</v>
      </c>
      <c r="Q337" s="27">
        <f t="shared" si="54"/>
        <v>6.8999999999999995</v>
      </c>
      <c r="R337" s="27">
        <f t="shared" si="57"/>
        <v>6.8999999999999995</v>
      </c>
      <c r="S337" s="27">
        <f t="shared" si="58"/>
        <v>6.8999999999999995</v>
      </c>
      <c r="T337" s="27">
        <f t="shared" si="59"/>
        <v>6.8999999999999995</v>
      </c>
      <c r="U337" s="27">
        <f t="shared" si="56"/>
        <v>2.875</v>
      </c>
      <c r="V337" s="27">
        <f t="shared" si="60"/>
        <v>32.774999999999991</v>
      </c>
      <c r="AE337" s="6"/>
      <c r="AG337" s="6"/>
    </row>
    <row r="338" spans="1:34" x14ac:dyDescent="0.25">
      <c r="A338" s="5" t="s">
        <v>907</v>
      </c>
      <c r="B338" s="5" t="s">
        <v>9</v>
      </c>
      <c r="C338" s="31"/>
      <c r="D338" s="31">
        <v>8751.6</v>
      </c>
      <c r="E338" s="31">
        <v>8751.6</v>
      </c>
      <c r="F338" s="31">
        <v>41584.980000000003</v>
      </c>
      <c r="G338" s="9">
        <v>12.65</v>
      </c>
      <c r="H338" s="9">
        <v>9.7240000000000002</v>
      </c>
      <c r="I338" s="9">
        <f t="shared" si="61"/>
        <v>9.7240000000000002</v>
      </c>
      <c r="J338" s="5" t="s">
        <v>13</v>
      </c>
      <c r="K338" s="5" t="s">
        <v>11</v>
      </c>
      <c r="L338" s="5">
        <v>84104</v>
      </c>
      <c r="M338" s="6">
        <v>42412</v>
      </c>
      <c r="N338" s="27">
        <f t="shared" si="55"/>
        <v>0.22365199999999999</v>
      </c>
      <c r="O338" s="27">
        <v>0</v>
      </c>
      <c r="P338" s="27">
        <f>N338*10</f>
        <v>2.2365200000000001</v>
      </c>
      <c r="Q338" s="27">
        <f t="shared" si="54"/>
        <v>2.683824</v>
      </c>
      <c r="R338" s="27">
        <f t="shared" si="57"/>
        <v>2.683824</v>
      </c>
      <c r="S338" s="27">
        <f t="shared" si="58"/>
        <v>2.683824</v>
      </c>
      <c r="T338" s="27">
        <f t="shared" si="59"/>
        <v>2.683824</v>
      </c>
      <c r="U338" s="27">
        <f t="shared" si="56"/>
        <v>1.11826</v>
      </c>
      <c r="V338" s="27">
        <f t="shared" si="60"/>
        <v>14.090075999999998</v>
      </c>
      <c r="AE338" s="6"/>
      <c r="AG338" s="6"/>
      <c r="AH338" s="5"/>
    </row>
    <row r="339" spans="1:34" x14ac:dyDescent="0.25">
      <c r="A339" s="5" t="s">
        <v>910</v>
      </c>
      <c r="B339" s="5" t="s">
        <v>9</v>
      </c>
      <c r="C339" s="31"/>
      <c r="D339" s="31">
        <v>22500</v>
      </c>
      <c r="E339" s="31">
        <v>22500</v>
      </c>
      <c r="F339" s="31">
        <v>81090</v>
      </c>
      <c r="G339" s="9">
        <v>31.8</v>
      </c>
      <c r="H339" s="9">
        <v>27.106000000000002</v>
      </c>
      <c r="I339" s="9">
        <f t="shared" si="61"/>
        <v>25</v>
      </c>
      <c r="J339" s="5" t="s">
        <v>107</v>
      </c>
      <c r="K339" s="5" t="s">
        <v>108</v>
      </c>
      <c r="L339" s="5">
        <v>84532</v>
      </c>
      <c r="M339" s="6">
        <v>42433</v>
      </c>
      <c r="N339" s="27">
        <f t="shared" si="55"/>
        <v>0.57499999999999996</v>
      </c>
      <c r="O339" s="27">
        <v>0</v>
      </c>
      <c r="P339" s="27">
        <f>N339*9</f>
        <v>5.1749999999999998</v>
      </c>
      <c r="Q339" s="27">
        <f t="shared" si="54"/>
        <v>6.8999999999999995</v>
      </c>
      <c r="R339" s="27">
        <f t="shared" si="57"/>
        <v>6.8999999999999995</v>
      </c>
      <c r="S339" s="27">
        <f t="shared" si="58"/>
        <v>6.8999999999999995</v>
      </c>
      <c r="T339" s="27">
        <f t="shared" si="59"/>
        <v>6.8999999999999995</v>
      </c>
      <c r="U339" s="27">
        <f t="shared" si="56"/>
        <v>2.875</v>
      </c>
      <c r="V339" s="27">
        <f t="shared" si="60"/>
        <v>35.65</v>
      </c>
      <c r="AE339" s="6"/>
      <c r="AG339" s="6"/>
    </row>
    <row r="340" spans="1:34" x14ac:dyDescent="0.25">
      <c r="A340" s="5" t="s">
        <v>905</v>
      </c>
      <c r="B340" s="5" t="s">
        <v>9</v>
      </c>
      <c r="C340" s="31"/>
      <c r="D340" s="31">
        <v>22500</v>
      </c>
      <c r="E340" s="31">
        <v>22500</v>
      </c>
      <c r="F340" s="31">
        <v>575000</v>
      </c>
      <c r="G340" s="9">
        <v>218.88</v>
      </c>
      <c r="H340" s="9">
        <v>185.804</v>
      </c>
      <c r="I340" s="9">
        <f t="shared" si="61"/>
        <v>25</v>
      </c>
      <c r="J340" s="5" t="s">
        <v>906</v>
      </c>
      <c r="K340" s="5" t="s">
        <v>11</v>
      </c>
      <c r="L340" s="5">
        <v>84107</v>
      </c>
      <c r="M340" s="6">
        <v>42236</v>
      </c>
      <c r="N340" s="27">
        <f t="shared" si="55"/>
        <v>0.57499999999999996</v>
      </c>
      <c r="O340" s="27">
        <f>N340*4</f>
        <v>2.2999999999999998</v>
      </c>
      <c r="P340" s="27">
        <f>N340*12</f>
        <v>6.8999999999999995</v>
      </c>
      <c r="Q340" s="27">
        <f t="shared" si="54"/>
        <v>6.8999999999999995</v>
      </c>
      <c r="R340" s="27">
        <f t="shared" si="57"/>
        <v>6.8999999999999995</v>
      </c>
      <c r="S340" s="27">
        <f t="shared" si="58"/>
        <v>6.8999999999999995</v>
      </c>
      <c r="T340" s="27">
        <f t="shared" si="59"/>
        <v>6.8999999999999995</v>
      </c>
      <c r="U340" s="27">
        <f t="shared" si="56"/>
        <v>2.875</v>
      </c>
      <c r="V340" s="27">
        <f t="shared" si="60"/>
        <v>39.674999999999997</v>
      </c>
      <c r="AE340" s="6"/>
      <c r="AG340" s="6"/>
    </row>
    <row r="341" spans="1:34" x14ac:dyDescent="0.25">
      <c r="A341" s="5" t="s">
        <v>915</v>
      </c>
      <c r="B341" s="5" t="s">
        <v>9</v>
      </c>
      <c r="C341" s="31"/>
      <c r="D341" s="31">
        <v>9995.4</v>
      </c>
      <c r="E341" s="31">
        <v>9995.4</v>
      </c>
      <c r="F341" s="31">
        <v>61696</v>
      </c>
      <c r="G341" s="9">
        <v>26.04</v>
      </c>
      <c r="H341" s="9">
        <v>19.824000000000002</v>
      </c>
      <c r="I341" s="9">
        <f t="shared" si="61"/>
        <v>11.106</v>
      </c>
      <c r="J341" s="5" t="s">
        <v>13</v>
      </c>
      <c r="K341" s="5" t="s">
        <v>11</v>
      </c>
      <c r="L341" s="5">
        <v>84101</v>
      </c>
      <c r="M341" s="6">
        <v>42326</v>
      </c>
      <c r="N341" s="27">
        <f t="shared" si="55"/>
        <v>0.255438</v>
      </c>
      <c r="O341" s="27">
        <f>N341*1</f>
        <v>0.255438</v>
      </c>
      <c r="P341" s="27">
        <f>N341*12</f>
        <v>3.0652559999999998</v>
      </c>
      <c r="Q341" s="27">
        <f t="shared" si="54"/>
        <v>3.0652559999999998</v>
      </c>
      <c r="R341" s="27">
        <f t="shared" si="57"/>
        <v>3.0652559999999998</v>
      </c>
      <c r="S341" s="27">
        <f t="shared" si="58"/>
        <v>3.0652559999999998</v>
      </c>
      <c r="T341" s="27">
        <f t="shared" si="59"/>
        <v>3.0652559999999998</v>
      </c>
      <c r="U341" s="27">
        <f t="shared" si="56"/>
        <v>1.27719</v>
      </c>
      <c r="V341" s="27">
        <f t="shared" si="60"/>
        <v>16.858908</v>
      </c>
      <c r="AE341" s="6"/>
      <c r="AG341" s="6"/>
    </row>
    <row r="342" spans="1:34" x14ac:dyDescent="0.25">
      <c r="A342" s="5" t="s">
        <v>1008</v>
      </c>
      <c r="B342" s="5" t="s">
        <v>9</v>
      </c>
      <c r="C342" s="31"/>
      <c r="D342" s="31">
        <v>11065.5</v>
      </c>
      <c r="E342" s="31">
        <v>11065.5</v>
      </c>
      <c r="F342" s="31">
        <v>49000</v>
      </c>
      <c r="G342" s="9">
        <v>14.04</v>
      </c>
      <c r="H342" s="9">
        <v>12.295</v>
      </c>
      <c r="I342" s="9">
        <f t="shared" si="61"/>
        <v>12.295</v>
      </c>
      <c r="J342" s="5" t="s">
        <v>50</v>
      </c>
      <c r="K342" s="5" t="s">
        <v>51</v>
      </c>
      <c r="L342" s="5">
        <v>84401</v>
      </c>
      <c r="M342" s="6">
        <v>42775</v>
      </c>
      <c r="N342" s="27">
        <f t="shared" si="55"/>
        <v>0.28278500000000001</v>
      </c>
      <c r="O342" s="27">
        <v>0</v>
      </c>
      <c r="P342" s="27">
        <v>0</v>
      </c>
      <c r="Q342" s="27">
        <f>N342*10</f>
        <v>2.8278500000000002</v>
      </c>
      <c r="R342" s="27">
        <f t="shared" si="57"/>
        <v>3.3934199999999999</v>
      </c>
      <c r="S342" s="27">
        <f t="shared" si="58"/>
        <v>3.3934199999999999</v>
      </c>
      <c r="T342" s="27">
        <f t="shared" si="59"/>
        <v>3.3934199999999999</v>
      </c>
      <c r="U342" s="27">
        <f t="shared" si="56"/>
        <v>1.4139250000000001</v>
      </c>
      <c r="V342" s="27">
        <f t="shared" si="60"/>
        <v>14.422034999999999</v>
      </c>
      <c r="AE342" s="6"/>
      <c r="AG342" s="6"/>
    </row>
    <row r="343" spans="1:34" x14ac:dyDescent="0.25">
      <c r="A343" s="5" t="s">
        <v>917</v>
      </c>
      <c r="B343" s="5" t="s">
        <v>9</v>
      </c>
      <c r="C343" s="31"/>
      <c r="D343" s="31">
        <v>22500</v>
      </c>
      <c r="E343" s="31">
        <v>22500</v>
      </c>
      <c r="F343" s="31">
        <v>166980</v>
      </c>
      <c r="G343" s="9">
        <v>36.299999999999997</v>
      </c>
      <c r="H343" s="9">
        <v>30.347999999999999</v>
      </c>
      <c r="I343" s="9">
        <f t="shared" si="61"/>
        <v>25</v>
      </c>
      <c r="J343" s="5" t="s">
        <v>13</v>
      </c>
      <c r="K343" s="5" t="s">
        <v>11</v>
      </c>
      <c r="L343" s="5">
        <v>84123</v>
      </c>
      <c r="M343" s="6">
        <v>42425</v>
      </c>
      <c r="N343" s="27">
        <f t="shared" si="55"/>
        <v>0.57499999999999996</v>
      </c>
      <c r="O343" s="27">
        <v>0</v>
      </c>
      <c r="P343" s="27">
        <f>N343*10</f>
        <v>5.75</v>
      </c>
      <c r="Q343" s="27">
        <f>N343*12</f>
        <v>6.8999999999999995</v>
      </c>
      <c r="R343" s="27">
        <f t="shared" si="57"/>
        <v>6.8999999999999995</v>
      </c>
      <c r="S343" s="27">
        <f t="shared" si="58"/>
        <v>6.8999999999999995</v>
      </c>
      <c r="T343" s="27">
        <f t="shared" si="59"/>
        <v>6.8999999999999995</v>
      </c>
      <c r="U343" s="27">
        <f t="shared" si="56"/>
        <v>2.875</v>
      </c>
      <c r="V343" s="27">
        <f t="shared" si="60"/>
        <v>36.224999999999994</v>
      </c>
      <c r="AE343" s="6"/>
      <c r="AG343" s="6"/>
    </row>
    <row r="344" spans="1:34" x14ac:dyDescent="0.25">
      <c r="A344" s="5" t="s">
        <v>1009</v>
      </c>
      <c r="B344" s="5" t="s">
        <v>9</v>
      </c>
      <c r="C344" s="31"/>
      <c r="D344" s="31">
        <v>15894</v>
      </c>
      <c r="E344" s="31">
        <v>15894</v>
      </c>
      <c r="F344" s="31">
        <v>64494.66</v>
      </c>
      <c r="G344" s="9">
        <v>21.33</v>
      </c>
      <c r="H344" s="9">
        <v>17.66</v>
      </c>
      <c r="I344" s="9">
        <f t="shared" si="61"/>
        <v>17.66</v>
      </c>
      <c r="J344" s="5" t="s">
        <v>13</v>
      </c>
      <c r="K344" s="5" t="s">
        <v>11</v>
      </c>
      <c r="L344" s="5">
        <v>84105</v>
      </c>
      <c r="M344" s="6">
        <v>42863</v>
      </c>
      <c r="N344" s="27">
        <f t="shared" si="55"/>
        <v>0.40617999999999999</v>
      </c>
      <c r="O344" s="27">
        <v>0</v>
      </c>
      <c r="P344" s="27">
        <v>0</v>
      </c>
      <c r="Q344" s="27">
        <f>N344*7</f>
        <v>2.8432599999999999</v>
      </c>
      <c r="R344" s="27">
        <f t="shared" si="57"/>
        <v>4.8741599999999998</v>
      </c>
      <c r="S344" s="27">
        <f t="shared" si="58"/>
        <v>4.8741599999999998</v>
      </c>
      <c r="T344" s="27">
        <f t="shared" si="59"/>
        <v>4.8741599999999998</v>
      </c>
      <c r="U344" s="27">
        <f t="shared" si="56"/>
        <v>2.0308999999999999</v>
      </c>
      <c r="V344" s="28">
        <f t="shared" si="60"/>
        <v>19.496639999999999</v>
      </c>
      <c r="AE344" s="6"/>
      <c r="AG344" s="6"/>
    </row>
    <row r="345" spans="1:34" x14ac:dyDescent="0.25">
      <c r="A345" s="5" t="s">
        <v>1010</v>
      </c>
      <c r="B345" s="5" t="s">
        <v>9</v>
      </c>
      <c r="C345" s="31"/>
      <c r="D345" s="31">
        <v>15845.4</v>
      </c>
      <c r="E345" s="31">
        <v>15845.4</v>
      </c>
      <c r="F345" s="31">
        <v>63165</v>
      </c>
      <c r="G345" s="9">
        <v>21.2</v>
      </c>
      <c r="H345" s="9">
        <v>17.606000000000002</v>
      </c>
      <c r="I345" s="9">
        <f t="shared" si="61"/>
        <v>17.606000000000002</v>
      </c>
      <c r="J345" s="5" t="s">
        <v>891</v>
      </c>
      <c r="K345" s="5" t="s">
        <v>891</v>
      </c>
      <c r="L345" s="5">
        <v>84522</v>
      </c>
      <c r="M345" s="6">
        <v>42671</v>
      </c>
      <c r="N345" s="27">
        <f t="shared" si="55"/>
        <v>0.40493800000000002</v>
      </c>
      <c r="O345" s="27">
        <v>0</v>
      </c>
      <c r="P345" s="27">
        <f>N345*2</f>
        <v>0.80987600000000004</v>
      </c>
      <c r="Q345" s="27">
        <f t="shared" ref="Q345:Q357" si="62">N345*12</f>
        <v>4.8592560000000002</v>
      </c>
      <c r="R345" s="27">
        <f t="shared" si="57"/>
        <v>4.8592560000000002</v>
      </c>
      <c r="S345" s="27">
        <f t="shared" si="58"/>
        <v>4.8592560000000002</v>
      </c>
      <c r="T345" s="27">
        <f t="shared" si="59"/>
        <v>4.8592560000000002</v>
      </c>
      <c r="U345" s="27">
        <f t="shared" si="56"/>
        <v>2.0246900000000001</v>
      </c>
      <c r="V345" s="27">
        <f t="shared" si="60"/>
        <v>22.27159</v>
      </c>
      <c r="AE345" s="6"/>
      <c r="AF345" s="6"/>
      <c r="AG345" s="6"/>
    </row>
    <row r="346" spans="1:34" x14ac:dyDescent="0.25">
      <c r="A346" s="5" t="s">
        <v>1011</v>
      </c>
      <c r="B346" s="5" t="s">
        <v>9</v>
      </c>
      <c r="C346" s="31"/>
      <c r="D346" s="31">
        <v>22500</v>
      </c>
      <c r="E346" s="31">
        <v>22500</v>
      </c>
      <c r="F346" s="31">
        <v>120900</v>
      </c>
      <c r="G346" s="9">
        <v>32.340000000000003</v>
      </c>
      <c r="H346" s="9">
        <v>26.611999999999998</v>
      </c>
      <c r="I346" s="9">
        <f t="shared" si="61"/>
        <v>25</v>
      </c>
      <c r="J346" s="5" t="s">
        <v>67</v>
      </c>
      <c r="K346" s="5" t="s">
        <v>11</v>
      </c>
      <c r="L346" s="5">
        <v>84095</v>
      </c>
      <c r="M346" s="6">
        <v>42592</v>
      </c>
      <c r="N346" s="27">
        <f t="shared" si="55"/>
        <v>0.57499999999999996</v>
      </c>
      <c r="O346" s="27">
        <v>0</v>
      </c>
      <c r="P346" s="27">
        <f>N346*4</f>
        <v>2.2999999999999998</v>
      </c>
      <c r="Q346" s="27">
        <f t="shared" si="62"/>
        <v>6.8999999999999995</v>
      </c>
      <c r="R346" s="27">
        <f t="shared" si="57"/>
        <v>6.8999999999999995</v>
      </c>
      <c r="S346" s="27">
        <f t="shared" si="58"/>
        <v>6.8999999999999995</v>
      </c>
      <c r="T346" s="27">
        <f t="shared" si="59"/>
        <v>6.8999999999999995</v>
      </c>
      <c r="U346" s="27">
        <f t="shared" si="56"/>
        <v>2.875</v>
      </c>
      <c r="V346" s="27">
        <f t="shared" si="60"/>
        <v>32.774999999999991</v>
      </c>
      <c r="AE346" s="6"/>
      <c r="AG346" s="6"/>
    </row>
    <row r="347" spans="1:34" x14ac:dyDescent="0.25">
      <c r="A347" s="5" t="s">
        <v>1012</v>
      </c>
      <c r="B347" s="5" t="s">
        <v>9</v>
      </c>
      <c r="C347" s="31"/>
      <c r="D347" s="31">
        <v>22500</v>
      </c>
      <c r="E347" s="31">
        <v>22500</v>
      </c>
      <c r="F347" s="31">
        <v>91195</v>
      </c>
      <c r="G347" s="9">
        <v>30.69</v>
      </c>
      <c r="H347" s="9">
        <v>26.062000000000001</v>
      </c>
      <c r="I347" s="9">
        <f t="shared" si="61"/>
        <v>25</v>
      </c>
      <c r="J347" s="5" t="s">
        <v>645</v>
      </c>
      <c r="K347" s="5" t="s">
        <v>51</v>
      </c>
      <c r="L347" s="5">
        <v>84404</v>
      </c>
      <c r="M347" s="6">
        <v>42537</v>
      </c>
      <c r="N347" s="27">
        <f t="shared" si="55"/>
        <v>0.57499999999999996</v>
      </c>
      <c r="O347" s="27">
        <v>0</v>
      </c>
      <c r="P347" s="27">
        <f>N347*6</f>
        <v>3.4499999999999997</v>
      </c>
      <c r="Q347" s="27">
        <f t="shared" si="62"/>
        <v>6.8999999999999995</v>
      </c>
      <c r="R347" s="27">
        <f t="shared" si="57"/>
        <v>6.8999999999999995</v>
      </c>
      <c r="S347" s="27">
        <f t="shared" si="58"/>
        <v>6.8999999999999995</v>
      </c>
      <c r="T347" s="27">
        <f t="shared" si="59"/>
        <v>6.8999999999999995</v>
      </c>
      <c r="U347" s="27">
        <f t="shared" si="56"/>
        <v>2.875</v>
      </c>
      <c r="V347" s="27">
        <f t="shared" si="60"/>
        <v>33.924999999999997</v>
      </c>
      <c r="AE347" s="6"/>
      <c r="AG347" s="6"/>
    </row>
    <row r="348" spans="1:34" x14ac:dyDescent="0.25">
      <c r="A348" s="5" t="s">
        <v>918</v>
      </c>
      <c r="B348" s="5" t="s">
        <v>9</v>
      </c>
      <c r="C348" s="31"/>
      <c r="D348" s="31">
        <v>22500</v>
      </c>
      <c r="E348" s="31">
        <v>22500</v>
      </c>
      <c r="F348" s="31">
        <v>92578</v>
      </c>
      <c r="G348" s="9">
        <v>36.305</v>
      </c>
      <c r="H348" s="9">
        <v>31.422000000000001</v>
      </c>
      <c r="I348" s="9">
        <f t="shared" si="61"/>
        <v>25</v>
      </c>
      <c r="J348" s="5" t="s">
        <v>107</v>
      </c>
      <c r="K348" s="5" t="s">
        <v>108</v>
      </c>
      <c r="L348" s="5">
        <v>84532</v>
      </c>
      <c r="M348" s="6">
        <v>42433</v>
      </c>
      <c r="N348" s="27">
        <f t="shared" si="55"/>
        <v>0.57499999999999996</v>
      </c>
      <c r="O348" s="27">
        <v>0</v>
      </c>
      <c r="P348" s="27">
        <f>N348*9</f>
        <v>5.1749999999999998</v>
      </c>
      <c r="Q348" s="27">
        <f t="shared" si="62"/>
        <v>6.8999999999999995</v>
      </c>
      <c r="R348" s="27">
        <f t="shared" si="57"/>
        <v>6.8999999999999995</v>
      </c>
      <c r="S348" s="27">
        <f t="shared" si="58"/>
        <v>6.8999999999999995</v>
      </c>
      <c r="T348" s="27">
        <f t="shared" si="59"/>
        <v>6.8999999999999995</v>
      </c>
      <c r="U348" s="27">
        <f t="shared" si="56"/>
        <v>2.875</v>
      </c>
      <c r="V348" s="27">
        <f t="shared" si="60"/>
        <v>35.65</v>
      </c>
      <c r="AE348" s="6"/>
      <c r="AG348" s="6"/>
    </row>
    <row r="349" spans="1:34" x14ac:dyDescent="0.25">
      <c r="A349" s="5" t="s">
        <v>916</v>
      </c>
      <c r="B349" s="5" t="s">
        <v>9</v>
      </c>
      <c r="C349" s="31"/>
      <c r="D349" s="31">
        <v>22500</v>
      </c>
      <c r="E349" s="31">
        <v>22500</v>
      </c>
      <c r="F349" s="31">
        <v>93000</v>
      </c>
      <c r="G349" s="9">
        <v>34.56</v>
      </c>
      <c r="H349" s="9">
        <v>28.7</v>
      </c>
      <c r="I349" s="9">
        <f t="shared" si="61"/>
        <v>25</v>
      </c>
      <c r="J349" s="5" t="s">
        <v>13</v>
      </c>
      <c r="K349" s="5" t="s">
        <v>11</v>
      </c>
      <c r="L349" s="5">
        <v>84101</v>
      </c>
      <c r="M349" s="6">
        <v>42493</v>
      </c>
      <c r="N349" s="27">
        <f t="shared" si="55"/>
        <v>0.57499999999999996</v>
      </c>
      <c r="O349" s="27">
        <v>0</v>
      </c>
      <c r="P349" s="27">
        <f>N349*7</f>
        <v>4.0249999999999995</v>
      </c>
      <c r="Q349" s="27">
        <f t="shared" si="62"/>
        <v>6.8999999999999995</v>
      </c>
      <c r="R349" s="27">
        <f t="shared" si="57"/>
        <v>6.8999999999999995</v>
      </c>
      <c r="S349" s="27">
        <f t="shared" si="58"/>
        <v>6.8999999999999995</v>
      </c>
      <c r="T349" s="27">
        <f t="shared" si="59"/>
        <v>6.8999999999999995</v>
      </c>
      <c r="U349" s="27">
        <f t="shared" si="56"/>
        <v>2.875</v>
      </c>
      <c r="V349" s="27">
        <f t="shared" si="60"/>
        <v>34.5</v>
      </c>
      <c r="AE349" s="6"/>
      <c r="AG349" s="6"/>
    </row>
    <row r="350" spans="1:34" x14ac:dyDescent="0.25">
      <c r="A350" s="5" t="s">
        <v>908</v>
      </c>
      <c r="B350" s="5" t="s">
        <v>9</v>
      </c>
      <c r="C350" s="31"/>
      <c r="D350" s="31">
        <v>22500</v>
      </c>
      <c r="E350" s="31">
        <v>22500</v>
      </c>
      <c r="F350" s="31">
        <v>185135</v>
      </c>
      <c r="G350" s="9">
        <v>46.4</v>
      </c>
      <c r="H350" s="9">
        <v>37.808999999999997</v>
      </c>
      <c r="I350" s="9">
        <f t="shared" si="61"/>
        <v>25</v>
      </c>
      <c r="J350" s="5" t="s">
        <v>545</v>
      </c>
      <c r="K350" s="5" t="s">
        <v>274</v>
      </c>
      <c r="L350" s="5">
        <v>84701</v>
      </c>
      <c r="M350" s="6">
        <v>42425</v>
      </c>
      <c r="N350" s="27">
        <f t="shared" si="55"/>
        <v>0.57499999999999996</v>
      </c>
      <c r="O350" s="27">
        <v>0</v>
      </c>
      <c r="P350" s="27">
        <f>N350*10</f>
        <v>5.75</v>
      </c>
      <c r="Q350" s="27">
        <f t="shared" si="62"/>
        <v>6.8999999999999995</v>
      </c>
      <c r="R350" s="27">
        <f t="shared" si="57"/>
        <v>6.8999999999999995</v>
      </c>
      <c r="S350" s="27">
        <f t="shared" si="58"/>
        <v>6.8999999999999995</v>
      </c>
      <c r="T350" s="27">
        <f t="shared" si="59"/>
        <v>6.8999999999999995</v>
      </c>
      <c r="U350" s="27">
        <f t="shared" si="56"/>
        <v>2.875</v>
      </c>
      <c r="V350" s="27">
        <f t="shared" si="60"/>
        <v>36.224999999999994</v>
      </c>
      <c r="AE350" s="6"/>
      <c r="AG350" s="6"/>
    </row>
    <row r="351" spans="1:34" x14ac:dyDescent="0.25">
      <c r="A351" s="5" t="s">
        <v>919</v>
      </c>
      <c r="B351" s="5" t="s">
        <v>9</v>
      </c>
      <c r="C351" s="31"/>
      <c r="D351" s="31">
        <v>17468.099999999999</v>
      </c>
      <c r="E351" s="31">
        <v>17468.099999999999</v>
      </c>
      <c r="F351" s="31">
        <v>100000</v>
      </c>
      <c r="G351" s="9">
        <v>25.125</v>
      </c>
      <c r="H351" s="9">
        <v>19.408999999999999</v>
      </c>
      <c r="I351" s="9">
        <f t="shared" si="61"/>
        <v>19.408999999999995</v>
      </c>
      <c r="J351" s="5" t="s">
        <v>10</v>
      </c>
      <c r="K351" s="5" t="s">
        <v>11</v>
      </c>
      <c r="L351" s="5">
        <v>84118</v>
      </c>
      <c r="M351" s="6">
        <v>42326</v>
      </c>
      <c r="N351" s="27">
        <f t="shared" si="55"/>
        <v>0.44640699999999989</v>
      </c>
      <c r="O351" s="27">
        <f>N351*1</f>
        <v>0.44640699999999989</v>
      </c>
      <c r="P351" s="27">
        <f>N351*12</f>
        <v>5.3568839999999991</v>
      </c>
      <c r="Q351" s="27">
        <f t="shared" si="62"/>
        <v>5.3568839999999991</v>
      </c>
      <c r="R351" s="27">
        <f t="shared" si="57"/>
        <v>5.3568839999999991</v>
      </c>
      <c r="S351" s="27">
        <f t="shared" si="58"/>
        <v>5.3568839999999991</v>
      </c>
      <c r="T351" s="27">
        <f t="shared" si="59"/>
        <v>5.3568839999999991</v>
      </c>
      <c r="U351" s="27">
        <f t="shared" si="56"/>
        <v>2.2320349999999993</v>
      </c>
      <c r="V351" s="27">
        <f t="shared" si="60"/>
        <v>29.462861999999998</v>
      </c>
      <c r="AE351" s="6"/>
      <c r="AG351" s="6"/>
    </row>
    <row r="352" spans="1:34" x14ac:dyDescent="0.25">
      <c r="A352" s="5" t="s">
        <v>913</v>
      </c>
      <c r="B352" s="5" t="s">
        <v>9</v>
      </c>
      <c r="C352" s="31"/>
      <c r="D352" s="31">
        <v>21469.5</v>
      </c>
      <c r="E352" s="31">
        <v>21469.5</v>
      </c>
      <c r="F352" s="31">
        <v>88177.5</v>
      </c>
      <c r="G352" s="9">
        <v>28.08</v>
      </c>
      <c r="H352" s="9">
        <v>23.855</v>
      </c>
      <c r="I352" s="9">
        <f t="shared" si="61"/>
        <v>23.855</v>
      </c>
      <c r="J352" s="5" t="s">
        <v>807</v>
      </c>
      <c r="K352" s="5" t="s">
        <v>363</v>
      </c>
      <c r="L352" s="5">
        <v>84307</v>
      </c>
      <c r="M352" s="6">
        <v>42493</v>
      </c>
      <c r="N352" s="27">
        <f t="shared" si="55"/>
        <v>0.54866499999999996</v>
      </c>
      <c r="O352" s="27">
        <v>0</v>
      </c>
      <c r="P352" s="27">
        <f>N352*7</f>
        <v>3.8406549999999999</v>
      </c>
      <c r="Q352" s="27">
        <f t="shared" si="62"/>
        <v>6.5839799999999995</v>
      </c>
      <c r="R352" s="27">
        <f t="shared" si="57"/>
        <v>6.5839799999999995</v>
      </c>
      <c r="S352" s="27">
        <f t="shared" si="58"/>
        <v>6.5839799999999995</v>
      </c>
      <c r="T352" s="27">
        <f t="shared" si="59"/>
        <v>6.5839799999999995</v>
      </c>
      <c r="U352" s="27">
        <f t="shared" si="56"/>
        <v>2.7433249999999996</v>
      </c>
      <c r="V352" s="27">
        <f t="shared" si="60"/>
        <v>32.919899999999998</v>
      </c>
      <c r="AE352" s="6"/>
      <c r="AG352" s="6"/>
    </row>
    <row r="353" spans="1:35" x14ac:dyDescent="0.25">
      <c r="A353" s="5" t="s">
        <v>1013</v>
      </c>
      <c r="B353" s="5" t="s">
        <v>9</v>
      </c>
      <c r="C353" s="31"/>
      <c r="D353" s="31">
        <v>22500</v>
      </c>
      <c r="E353" s="31">
        <v>22500</v>
      </c>
      <c r="F353" s="31">
        <v>91195</v>
      </c>
      <c r="G353" s="9">
        <v>30.69</v>
      </c>
      <c r="H353" s="9">
        <v>26.062000000000001</v>
      </c>
      <c r="I353" s="9">
        <f t="shared" si="61"/>
        <v>25</v>
      </c>
      <c r="J353" s="5" t="s">
        <v>645</v>
      </c>
      <c r="K353" s="5" t="s">
        <v>51</v>
      </c>
      <c r="L353" s="5">
        <v>84414</v>
      </c>
      <c r="M353" s="6">
        <v>42537</v>
      </c>
      <c r="N353" s="27">
        <f t="shared" si="55"/>
        <v>0.57499999999999996</v>
      </c>
      <c r="O353" s="27">
        <v>0</v>
      </c>
      <c r="P353" s="27">
        <f>N353*6</f>
        <v>3.4499999999999997</v>
      </c>
      <c r="Q353" s="27">
        <f t="shared" si="62"/>
        <v>6.8999999999999995</v>
      </c>
      <c r="R353" s="27">
        <f t="shared" si="57"/>
        <v>6.8999999999999995</v>
      </c>
      <c r="S353" s="27">
        <f t="shared" si="58"/>
        <v>6.8999999999999995</v>
      </c>
      <c r="T353" s="27">
        <f t="shared" si="59"/>
        <v>6.8999999999999995</v>
      </c>
      <c r="U353" s="27">
        <f t="shared" si="56"/>
        <v>2.875</v>
      </c>
      <c r="V353" s="27">
        <f t="shared" si="60"/>
        <v>33.924999999999997</v>
      </c>
      <c r="AE353" s="6"/>
      <c r="AG353" s="6"/>
      <c r="AI353" s="6"/>
    </row>
    <row r="354" spans="1:35" x14ac:dyDescent="0.25">
      <c r="A354" s="5" t="s">
        <v>920</v>
      </c>
      <c r="B354" s="5" t="s">
        <v>9</v>
      </c>
      <c r="C354" s="31"/>
      <c r="D354" s="31">
        <v>15458.4</v>
      </c>
      <c r="E354" s="31">
        <v>15458.4</v>
      </c>
      <c r="F354" s="31">
        <v>124500</v>
      </c>
      <c r="G354" s="9">
        <v>21</v>
      </c>
      <c r="H354" s="9">
        <v>17.175999999999998</v>
      </c>
      <c r="I354" s="9">
        <f t="shared" si="61"/>
        <v>17.175999999999998</v>
      </c>
      <c r="J354" s="5" t="s">
        <v>17</v>
      </c>
      <c r="K354" s="5" t="s">
        <v>11</v>
      </c>
      <c r="L354" s="5">
        <v>84065</v>
      </c>
      <c r="M354" s="6">
        <v>42427</v>
      </c>
      <c r="N354" s="27">
        <f t="shared" si="55"/>
        <v>0.39504799999999995</v>
      </c>
      <c r="O354" s="27">
        <v>0</v>
      </c>
      <c r="P354" s="27">
        <f>N354*10</f>
        <v>3.9504799999999998</v>
      </c>
      <c r="Q354" s="27">
        <f t="shared" si="62"/>
        <v>4.740575999999999</v>
      </c>
      <c r="R354" s="27">
        <f t="shared" si="57"/>
        <v>4.740575999999999</v>
      </c>
      <c r="S354" s="27">
        <f t="shared" si="58"/>
        <v>4.740575999999999</v>
      </c>
      <c r="T354" s="27">
        <f t="shared" si="59"/>
        <v>4.740575999999999</v>
      </c>
      <c r="U354" s="27">
        <f t="shared" si="56"/>
        <v>1.9752399999999999</v>
      </c>
      <c r="V354" s="27">
        <f t="shared" si="60"/>
        <v>24.888023999999994</v>
      </c>
      <c r="AE354" s="6"/>
      <c r="AG354" s="6"/>
    </row>
    <row r="355" spans="1:35" x14ac:dyDescent="0.25">
      <c r="A355" s="5" t="s">
        <v>1014</v>
      </c>
      <c r="B355" s="5" t="s">
        <v>9</v>
      </c>
      <c r="C355" s="31"/>
      <c r="D355" s="31">
        <v>22500</v>
      </c>
      <c r="E355" s="31">
        <v>22500</v>
      </c>
      <c r="F355" s="31">
        <v>91195</v>
      </c>
      <c r="G355" s="9">
        <v>30.69</v>
      </c>
      <c r="H355" s="9">
        <v>26.062000000000001</v>
      </c>
      <c r="I355" s="9">
        <f t="shared" si="61"/>
        <v>25</v>
      </c>
      <c r="J355" s="5" t="s">
        <v>645</v>
      </c>
      <c r="K355" s="5" t="s">
        <v>51</v>
      </c>
      <c r="L355" s="5">
        <v>84414</v>
      </c>
      <c r="M355" s="6">
        <v>42537</v>
      </c>
      <c r="N355" s="27">
        <f t="shared" si="55"/>
        <v>0.57499999999999996</v>
      </c>
      <c r="O355" s="27">
        <v>0</v>
      </c>
      <c r="P355" s="27">
        <f>N355*6</f>
        <v>3.4499999999999997</v>
      </c>
      <c r="Q355" s="27">
        <f t="shared" si="62"/>
        <v>6.8999999999999995</v>
      </c>
      <c r="R355" s="27">
        <f t="shared" si="57"/>
        <v>6.8999999999999995</v>
      </c>
      <c r="S355" s="27">
        <f t="shared" si="58"/>
        <v>6.8999999999999995</v>
      </c>
      <c r="T355" s="27">
        <f t="shared" si="59"/>
        <v>6.8999999999999995</v>
      </c>
      <c r="U355" s="27">
        <f t="shared" si="56"/>
        <v>2.875</v>
      </c>
      <c r="V355" s="27">
        <f t="shared" si="60"/>
        <v>33.924999999999997</v>
      </c>
      <c r="AE355" s="5"/>
      <c r="AG355" s="5"/>
    </row>
    <row r="356" spans="1:35" x14ac:dyDescent="0.25">
      <c r="A356" s="5" t="s">
        <v>921</v>
      </c>
      <c r="B356" s="5" t="s">
        <v>9</v>
      </c>
      <c r="C356" s="31"/>
      <c r="D356" s="31">
        <v>22500</v>
      </c>
      <c r="E356" s="31">
        <v>22500</v>
      </c>
      <c r="F356" s="31">
        <v>164503.89000000001</v>
      </c>
      <c r="G356" s="9">
        <v>42.24</v>
      </c>
      <c r="H356" s="9">
        <v>33.35</v>
      </c>
      <c r="I356" s="9">
        <f t="shared" si="61"/>
        <v>25</v>
      </c>
      <c r="J356" s="5" t="s">
        <v>71</v>
      </c>
      <c r="K356" s="5" t="s">
        <v>72</v>
      </c>
      <c r="L356" s="5">
        <v>84738</v>
      </c>
      <c r="M356" s="6">
        <v>42486</v>
      </c>
      <c r="N356" s="27">
        <f t="shared" si="55"/>
        <v>0.57499999999999996</v>
      </c>
      <c r="O356" s="27">
        <v>0</v>
      </c>
      <c r="P356" s="27">
        <f>N356*8</f>
        <v>4.5999999999999996</v>
      </c>
      <c r="Q356" s="27">
        <f t="shared" si="62"/>
        <v>6.8999999999999995</v>
      </c>
      <c r="R356" s="27">
        <f t="shared" si="57"/>
        <v>6.8999999999999995</v>
      </c>
      <c r="S356" s="27">
        <f t="shared" si="58"/>
        <v>6.8999999999999995</v>
      </c>
      <c r="T356" s="27">
        <f t="shared" si="59"/>
        <v>6.8999999999999995</v>
      </c>
      <c r="U356" s="27">
        <f t="shared" si="56"/>
        <v>2.875</v>
      </c>
      <c r="V356" s="28">
        <f t="shared" si="60"/>
        <v>35.074999999999996</v>
      </c>
      <c r="AE356" s="5"/>
      <c r="AG356" s="5"/>
    </row>
    <row r="357" spans="1:35" x14ac:dyDescent="0.25">
      <c r="A357" s="5" t="s">
        <v>944</v>
      </c>
      <c r="B357" s="5" t="s">
        <v>41</v>
      </c>
      <c r="C357" s="31">
        <v>14661.75</v>
      </c>
      <c r="D357" s="31"/>
      <c r="E357" s="31">
        <v>73308.55</v>
      </c>
      <c r="F357" s="31">
        <v>379405</v>
      </c>
      <c r="G357" s="9">
        <v>109.872</v>
      </c>
      <c r="H357" s="9">
        <v>93.522999999999996</v>
      </c>
      <c r="I357" s="9">
        <f t="shared" ref="I357:I370" si="63">((((E357/5)/0.223958868)/0.7)/1000)</f>
        <v>93.522976728030258</v>
      </c>
      <c r="J357" s="5" t="s">
        <v>362</v>
      </c>
      <c r="K357" s="5" t="s">
        <v>363</v>
      </c>
      <c r="L357" s="5">
        <v>84337</v>
      </c>
      <c r="M357" s="6">
        <v>42583</v>
      </c>
      <c r="N357" s="27">
        <f t="shared" si="55"/>
        <v>2.1510284647446958</v>
      </c>
      <c r="O357" s="27">
        <v>0</v>
      </c>
      <c r="P357" s="27">
        <f>N357*4</f>
        <v>8.6041138589787831</v>
      </c>
      <c r="Q357" s="27">
        <f t="shared" si="62"/>
        <v>25.812341576936348</v>
      </c>
      <c r="R357" s="27">
        <f t="shared" si="57"/>
        <v>25.812341576936348</v>
      </c>
      <c r="S357" s="27">
        <f t="shared" si="58"/>
        <v>25.812341576936348</v>
      </c>
      <c r="T357" s="27">
        <f t="shared" si="59"/>
        <v>25.812341576936348</v>
      </c>
      <c r="U357" s="27">
        <f t="shared" si="56"/>
        <v>10.755142323723479</v>
      </c>
      <c r="V357" s="27">
        <f t="shared" si="60"/>
        <v>122.60862249044766</v>
      </c>
      <c r="AE357" s="6"/>
      <c r="AG357" s="6"/>
    </row>
    <row r="358" spans="1:35" x14ac:dyDescent="0.25">
      <c r="A358" s="5" t="s">
        <v>946</v>
      </c>
      <c r="B358" s="5" t="s">
        <v>41</v>
      </c>
      <c r="C358" s="31">
        <v>156771.21</v>
      </c>
      <c r="D358" s="31"/>
      <c r="E358" s="31">
        <v>700000</v>
      </c>
      <c r="F358" s="31">
        <v>2520000</v>
      </c>
      <c r="G358" s="9">
        <v>1190.7</v>
      </c>
      <c r="H358" s="9">
        <v>1048.4970000000001</v>
      </c>
      <c r="I358" s="9">
        <f t="shared" si="63"/>
        <v>893.0211238610118</v>
      </c>
      <c r="J358" s="5" t="s">
        <v>50</v>
      </c>
      <c r="K358" s="5" t="s">
        <v>51</v>
      </c>
      <c r="L358" s="5">
        <v>84404</v>
      </c>
      <c r="M358" s="6">
        <v>42744</v>
      </c>
      <c r="N358" s="27">
        <f t="shared" si="55"/>
        <v>20.53948584880327</v>
      </c>
      <c r="O358" s="27">
        <v>0</v>
      </c>
      <c r="P358" s="27">
        <v>0</v>
      </c>
      <c r="Q358" s="27">
        <f>N358*11</f>
        <v>225.93434433683598</v>
      </c>
      <c r="R358" s="27">
        <f t="shared" si="57"/>
        <v>246.47383018563926</v>
      </c>
      <c r="S358" s="27">
        <f t="shared" si="58"/>
        <v>246.47383018563926</v>
      </c>
      <c r="T358" s="27">
        <f t="shared" si="59"/>
        <v>246.47383018563926</v>
      </c>
      <c r="U358" s="27">
        <f t="shared" si="56"/>
        <v>102.69742924401635</v>
      </c>
      <c r="V358" s="27">
        <f t="shared" si="60"/>
        <v>1068.0532641377699</v>
      </c>
      <c r="AE358" s="5"/>
      <c r="AG358" s="5"/>
      <c r="AI358" s="5"/>
    </row>
    <row r="359" spans="1:35" x14ac:dyDescent="0.25">
      <c r="A359" s="5" t="s">
        <v>1303</v>
      </c>
      <c r="B359" s="5" t="s">
        <v>41</v>
      </c>
      <c r="C359" s="31">
        <v>43788.3</v>
      </c>
      <c r="D359" s="31"/>
      <c r="E359" s="31">
        <v>218941.2</v>
      </c>
      <c r="F359" s="31">
        <v>483630</v>
      </c>
      <c r="G359" s="9">
        <v>360.84</v>
      </c>
      <c r="H359" s="9">
        <v>279.31299999999999</v>
      </c>
      <c r="I359" s="9">
        <f t="shared" si="63"/>
        <v>279.31302354782656</v>
      </c>
      <c r="J359" s="5" t="s">
        <v>13</v>
      </c>
      <c r="K359" s="5" t="s">
        <v>11</v>
      </c>
      <c r="L359" s="5">
        <v>84101</v>
      </c>
      <c r="M359" s="6">
        <v>42950</v>
      </c>
      <c r="N359" s="20">
        <f t="shared" si="55"/>
        <v>6.4241995416000108</v>
      </c>
      <c r="O359" s="20">
        <v>0</v>
      </c>
      <c r="P359" s="20">
        <v>0</v>
      </c>
      <c r="Q359" s="20">
        <f>N359*4</f>
        <v>25.696798166400043</v>
      </c>
      <c r="R359" s="27">
        <f t="shared" si="57"/>
        <v>77.09039449920013</v>
      </c>
      <c r="S359" s="27">
        <f t="shared" si="58"/>
        <v>77.09039449920013</v>
      </c>
      <c r="T359" s="27">
        <f t="shared" si="59"/>
        <v>77.09039449920013</v>
      </c>
      <c r="U359" s="20">
        <f t="shared" si="56"/>
        <v>32.120997708000054</v>
      </c>
      <c r="V359" s="20">
        <f t="shared" si="60"/>
        <v>289.08897937200049</v>
      </c>
      <c r="AE359" s="6"/>
      <c r="AG359" s="6"/>
    </row>
    <row r="360" spans="1:35" x14ac:dyDescent="0.25">
      <c r="A360" s="5" t="s">
        <v>762</v>
      </c>
      <c r="B360" s="5" t="s">
        <v>41</v>
      </c>
      <c r="C360" s="31">
        <v>11163.99</v>
      </c>
      <c r="D360" s="31"/>
      <c r="E360" s="31">
        <v>55819.95</v>
      </c>
      <c r="F360" s="31">
        <v>275500</v>
      </c>
      <c r="G360" s="9">
        <v>90.09</v>
      </c>
      <c r="H360" s="9">
        <v>73.584999999999994</v>
      </c>
      <c r="I360" s="9">
        <f t="shared" si="63"/>
        <v>71.211992118379271</v>
      </c>
      <c r="J360" s="5" t="s">
        <v>107</v>
      </c>
      <c r="K360" s="5" t="s">
        <v>108</v>
      </c>
      <c r="L360" s="5">
        <v>84532</v>
      </c>
      <c r="M360" s="6">
        <v>42486</v>
      </c>
      <c r="N360" s="27">
        <f t="shared" si="55"/>
        <v>1.6378758187227231</v>
      </c>
      <c r="O360" s="27">
        <v>0</v>
      </c>
      <c r="P360" s="27">
        <f>N360*8</f>
        <v>13.103006549781785</v>
      </c>
      <c r="Q360" s="27">
        <f>N360*12</f>
        <v>19.654509824672679</v>
      </c>
      <c r="R360" s="27">
        <f t="shared" si="57"/>
        <v>19.654509824672679</v>
      </c>
      <c r="S360" s="27">
        <f t="shared" si="58"/>
        <v>19.654509824672679</v>
      </c>
      <c r="T360" s="27">
        <f t="shared" si="59"/>
        <v>19.654509824672679</v>
      </c>
      <c r="U360" s="27">
        <f t="shared" si="56"/>
        <v>8.1893790936136153</v>
      </c>
      <c r="V360" s="27">
        <f t="shared" si="60"/>
        <v>99.910424942086109</v>
      </c>
      <c r="AE360" s="6"/>
      <c r="AG360" s="6"/>
    </row>
    <row r="361" spans="1:35" x14ac:dyDescent="0.25">
      <c r="A361" s="5" t="s">
        <v>797</v>
      </c>
      <c r="B361" s="5" t="s">
        <v>41</v>
      </c>
      <c r="C361" s="31">
        <v>13602.5</v>
      </c>
      <c r="D361" s="31"/>
      <c r="E361" s="31">
        <v>68012.850000000006</v>
      </c>
      <c r="F361" s="31">
        <v>275000</v>
      </c>
      <c r="G361" s="9">
        <v>103.68</v>
      </c>
      <c r="H361" s="9">
        <v>86.766999999999996</v>
      </c>
      <c r="I361" s="9">
        <f t="shared" si="63"/>
        <v>86.767016777129172</v>
      </c>
      <c r="J361" s="5" t="s">
        <v>13</v>
      </c>
      <c r="K361" s="5" t="s">
        <v>11</v>
      </c>
      <c r="L361" s="5">
        <v>84101</v>
      </c>
      <c r="M361" s="6">
        <v>42493</v>
      </c>
      <c r="N361" s="27">
        <f t="shared" si="55"/>
        <v>1.995641385873971</v>
      </c>
      <c r="O361" s="27">
        <v>0</v>
      </c>
      <c r="P361" s="27">
        <f>N361*7</f>
        <v>13.969489701117798</v>
      </c>
      <c r="Q361" s="27">
        <f>N361*12</f>
        <v>23.947696630487652</v>
      </c>
      <c r="R361" s="27">
        <f t="shared" si="57"/>
        <v>23.947696630487652</v>
      </c>
      <c r="S361" s="27">
        <f t="shared" si="58"/>
        <v>23.947696630487652</v>
      </c>
      <c r="T361" s="27">
        <f t="shared" si="59"/>
        <v>23.947696630487652</v>
      </c>
      <c r="U361" s="27">
        <f t="shared" si="56"/>
        <v>9.9782069293698541</v>
      </c>
      <c r="V361" s="27">
        <f t="shared" si="60"/>
        <v>119.73848315243828</v>
      </c>
      <c r="AE361" s="5"/>
      <c r="AG361" s="5"/>
    </row>
    <row r="362" spans="1:35" x14ac:dyDescent="0.25">
      <c r="A362" s="5" t="s">
        <v>819</v>
      </c>
      <c r="B362" s="5" t="s">
        <v>41</v>
      </c>
      <c r="C362" s="31">
        <v>109302.61</v>
      </c>
      <c r="D362" s="31"/>
      <c r="E362" s="31">
        <v>546513.05000000005</v>
      </c>
      <c r="F362" s="31">
        <v>2641449.4</v>
      </c>
      <c r="G362" s="9">
        <v>903.73500000000001</v>
      </c>
      <c r="H362" s="9">
        <v>697.21100000000001</v>
      </c>
      <c r="I362" s="9">
        <f t="shared" si="63"/>
        <v>697.21099730815638</v>
      </c>
      <c r="J362" s="5" t="s">
        <v>35</v>
      </c>
      <c r="K362" s="5" t="s">
        <v>11</v>
      </c>
      <c r="L362" s="5">
        <v>84070</v>
      </c>
      <c r="M362" s="6">
        <v>42427</v>
      </c>
      <c r="N362" s="27">
        <f t="shared" si="55"/>
        <v>16.035852938087597</v>
      </c>
      <c r="O362" s="27">
        <v>0</v>
      </c>
      <c r="P362" s="27">
        <f>N362*10</f>
        <v>160.35852938087598</v>
      </c>
      <c r="Q362" s="27">
        <f>N362*12</f>
        <v>192.43023525705115</v>
      </c>
      <c r="R362" s="27">
        <f t="shared" si="57"/>
        <v>192.43023525705115</v>
      </c>
      <c r="S362" s="27">
        <f t="shared" si="58"/>
        <v>192.43023525705115</v>
      </c>
      <c r="T362" s="27">
        <f t="shared" si="59"/>
        <v>192.43023525705115</v>
      </c>
      <c r="U362" s="27">
        <f t="shared" si="56"/>
        <v>80.179264690437989</v>
      </c>
      <c r="V362" s="27">
        <f t="shared" si="60"/>
        <v>1010.2587350995186</v>
      </c>
      <c r="AE362" s="6"/>
      <c r="AG362" s="6"/>
    </row>
    <row r="363" spans="1:35" x14ac:dyDescent="0.25">
      <c r="A363" s="5" t="s">
        <v>820</v>
      </c>
      <c r="B363" s="5" t="s">
        <v>41</v>
      </c>
      <c r="C363" s="31">
        <v>89944.97</v>
      </c>
      <c r="D363" s="31"/>
      <c r="E363" s="31">
        <v>449724.85</v>
      </c>
      <c r="F363" s="31">
        <v>2147961.46</v>
      </c>
      <c r="G363" s="9">
        <v>734.89499999999998</v>
      </c>
      <c r="H363" s="9">
        <v>573.73400000000004</v>
      </c>
      <c r="I363" s="9">
        <f t="shared" si="63"/>
        <v>573.73398710746437</v>
      </c>
      <c r="J363" s="5" t="s">
        <v>35</v>
      </c>
      <c r="K363" s="5" t="s">
        <v>11</v>
      </c>
      <c r="L363" s="5">
        <v>84070</v>
      </c>
      <c r="M363" s="6">
        <v>42427</v>
      </c>
      <c r="N363" s="27">
        <f t="shared" si="55"/>
        <v>13.195881703471681</v>
      </c>
      <c r="O363" s="27">
        <v>0</v>
      </c>
      <c r="P363" s="27">
        <f>N363*10</f>
        <v>131.95881703471682</v>
      </c>
      <c r="Q363" s="27">
        <f>N363*12</f>
        <v>158.35058044166016</v>
      </c>
      <c r="R363" s="27">
        <f t="shared" si="57"/>
        <v>158.35058044166016</v>
      </c>
      <c r="S363" s="27">
        <f t="shared" si="58"/>
        <v>158.35058044166016</v>
      </c>
      <c r="T363" s="27">
        <f t="shared" si="59"/>
        <v>158.35058044166016</v>
      </c>
      <c r="U363" s="27">
        <f t="shared" si="56"/>
        <v>65.979408517358408</v>
      </c>
      <c r="V363" s="27">
        <f t="shared" si="60"/>
        <v>831.34054731871572</v>
      </c>
      <c r="AE363" s="6"/>
      <c r="AG363" s="6"/>
    </row>
    <row r="364" spans="1:35" x14ac:dyDescent="0.25">
      <c r="A364" s="5" t="s">
        <v>821</v>
      </c>
      <c r="B364" s="5" t="s">
        <v>41</v>
      </c>
      <c r="C364" s="31">
        <v>47741.69</v>
      </c>
      <c r="D364" s="31"/>
      <c r="E364" s="31">
        <v>238708.45</v>
      </c>
      <c r="F364" s="31">
        <v>1124158.1399999999</v>
      </c>
      <c r="G364" s="9">
        <v>384.61500000000001</v>
      </c>
      <c r="H364" s="9">
        <v>304.53100000000001</v>
      </c>
      <c r="I364" s="9">
        <f t="shared" si="63"/>
        <v>304.53098327731453</v>
      </c>
      <c r="J364" s="5" t="s">
        <v>35</v>
      </c>
      <c r="K364" s="5" t="s">
        <v>11</v>
      </c>
      <c r="L364" s="5">
        <v>84070</v>
      </c>
      <c r="M364" s="6">
        <v>42427</v>
      </c>
      <c r="N364" s="27">
        <f t="shared" si="55"/>
        <v>7.0042126153782345</v>
      </c>
      <c r="O364" s="27">
        <v>0</v>
      </c>
      <c r="P364" s="27">
        <f>N364*10</f>
        <v>70.042126153782348</v>
      </c>
      <c r="Q364" s="27">
        <f>N364*12</f>
        <v>84.050551384538807</v>
      </c>
      <c r="R364" s="27">
        <f t="shared" si="57"/>
        <v>84.050551384538807</v>
      </c>
      <c r="S364" s="27">
        <f t="shared" si="58"/>
        <v>84.050551384538807</v>
      </c>
      <c r="T364" s="27">
        <f t="shared" si="59"/>
        <v>84.050551384538807</v>
      </c>
      <c r="U364" s="27">
        <f t="shared" si="56"/>
        <v>35.021063076891174</v>
      </c>
      <c r="V364" s="27">
        <f t="shared" si="60"/>
        <v>441.26539476882868</v>
      </c>
      <c r="AE364" s="6"/>
      <c r="AG364" s="6"/>
    </row>
    <row r="365" spans="1:35" x14ac:dyDescent="0.25">
      <c r="A365" s="5" t="s">
        <v>1304</v>
      </c>
      <c r="B365" s="5" t="s">
        <v>41</v>
      </c>
      <c r="C365" s="31">
        <v>32546.5</v>
      </c>
      <c r="D365" s="31"/>
      <c r="E365" s="31">
        <v>32546.5</v>
      </c>
      <c r="F365" s="31">
        <v>111188</v>
      </c>
      <c r="G365" s="9">
        <v>50.4</v>
      </c>
      <c r="H365" s="9">
        <v>41.521000000000001</v>
      </c>
      <c r="I365" s="9">
        <f t="shared" si="63"/>
        <v>41.521017153917747</v>
      </c>
      <c r="J365" s="5" t="s">
        <v>67</v>
      </c>
      <c r="K365" s="5" t="s">
        <v>11</v>
      </c>
      <c r="L365" s="5">
        <v>84095</v>
      </c>
      <c r="M365" s="6">
        <v>43006</v>
      </c>
      <c r="N365" s="20">
        <f t="shared" si="55"/>
        <v>0.95498339454010817</v>
      </c>
      <c r="O365" s="20">
        <v>0</v>
      </c>
      <c r="P365" s="20">
        <v>0</v>
      </c>
      <c r="Q365" s="20">
        <f>N365*3</f>
        <v>2.8649501836203246</v>
      </c>
      <c r="R365" s="27">
        <f t="shared" si="57"/>
        <v>11.459800734481298</v>
      </c>
      <c r="S365" s="27">
        <f t="shared" si="58"/>
        <v>11.459800734481298</v>
      </c>
      <c r="T365" s="27">
        <f t="shared" si="59"/>
        <v>11.459800734481298</v>
      </c>
      <c r="U365" s="20">
        <f t="shared" si="56"/>
        <v>4.7749169727005407</v>
      </c>
      <c r="V365" s="21">
        <f t="shared" si="60"/>
        <v>42.019269359764756</v>
      </c>
      <c r="AE365" s="5"/>
      <c r="AG365" s="5"/>
    </row>
    <row r="366" spans="1:35" x14ac:dyDescent="0.25">
      <c r="A366" s="5" t="s">
        <v>994</v>
      </c>
      <c r="B366" s="5" t="s">
        <v>41</v>
      </c>
      <c r="C366" s="31">
        <v>13273.82</v>
      </c>
      <c r="D366" s="31"/>
      <c r="E366" s="31">
        <v>66369.100000000006</v>
      </c>
      <c r="F366" s="31">
        <v>248413</v>
      </c>
      <c r="G366" s="9">
        <v>99.84</v>
      </c>
      <c r="H366" s="9">
        <v>88.292000000000002</v>
      </c>
      <c r="I366" s="9">
        <f t="shared" si="63"/>
        <v>84.67001181663413</v>
      </c>
      <c r="J366" s="5" t="s">
        <v>1017</v>
      </c>
      <c r="K366" s="5" t="s">
        <v>85</v>
      </c>
      <c r="L366" s="5">
        <v>84626</v>
      </c>
      <c r="M366" s="6">
        <v>42607</v>
      </c>
      <c r="N366" s="27">
        <f t="shared" si="55"/>
        <v>1.947410271782585</v>
      </c>
      <c r="O366" s="27">
        <v>0</v>
      </c>
      <c r="P366" s="27">
        <f>N366*4</f>
        <v>7.7896410871303399</v>
      </c>
      <c r="Q366" s="27">
        <f t="shared" ref="Q366:Q370" si="64">N366*12</f>
        <v>23.368923261391018</v>
      </c>
      <c r="R366" s="27">
        <f t="shared" si="57"/>
        <v>23.368923261391018</v>
      </c>
      <c r="S366" s="27">
        <f t="shared" si="58"/>
        <v>23.368923261391018</v>
      </c>
      <c r="T366" s="27">
        <f t="shared" si="59"/>
        <v>23.368923261391018</v>
      </c>
      <c r="U366" s="27">
        <f t="shared" si="56"/>
        <v>9.7370513589129253</v>
      </c>
      <c r="V366" s="27">
        <f t="shared" si="60"/>
        <v>111.00238549160734</v>
      </c>
      <c r="AE366" s="6"/>
      <c r="AG366" s="6"/>
    </row>
    <row r="367" spans="1:35" x14ac:dyDescent="0.25">
      <c r="A367" s="5" t="s">
        <v>995</v>
      </c>
      <c r="B367" s="5" t="s">
        <v>41</v>
      </c>
      <c r="C367" s="31">
        <v>67411.31</v>
      </c>
      <c r="D367" s="31"/>
      <c r="E367" s="31">
        <v>337056.55</v>
      </c>
      <c r="F367" s="31">
        <v>1217715</v>
      </c>
      <c r="G367" s="9">
        <v>499.84</v>
      </c>
      <c r="H367" s="9">
        <v>442.14299999999997</v>
      </c>
      <c r="I367" s="9">
        <f t="shared" si="63"/>
        <v>429.9980272653076</v>
      </c>
      <c r="J367" s="5" t="s">
        <v>1017</v>
      </c>
      <c r="K367" s="5" t="s">
        <v>85</v>
      </c>
      <c r="L367" s="5">
        <v>84626</v>
      </c>
      <c r="M367" s="6">
        <v>42607</v>
      </c>
      <c r="N367" s="27">
        <f t="shared" si="55"/>
        <v>9.8899546271020746</v>
      </c>
      <c r="O367" s="27">
        <v>0</v>
      </c>
      <c r="P367" s="27">
        <f>N367*4</f>
        <v>39.559818508408298</v>
      </c>
      <c r="Q367" s="27">
        <f t="shared" si="64"/>
        <v>118.6794555252249</v>
      </c>
      <c r="R367" s="27">
        <f t="shared" si="57"/>
        <v>118.6794555252249</v>
      </c>
      <c r="S367" s="27">
        <f t="shared" si="58"/>
        <v>118.6794555252249</v>
      </c>
      <c r="T367" s="27">
        <f t="shared" si="59"/>
        <v>118.6794555252249</v>
      </c>
      <c r="U367" s="27">
        <f t="shared" si="56"/>
        <v>49.44977313551037</v>
      </c>
      <c r="V367" s="27">
        <f t="shared" si="60"/>
        <v>563.72741374481825</v>
      </c>
      <c r="AE367" s="6"/>
      <c r="AG367" s="6"/>
    </row>
    <row r="368" spans="1:35" x14ac:dyDescent="0.25">
      <c r="A368" s="5" t="s">
        <v>1002</v>
      </c>
      <c r="B368" s="5" t="s">
        <v>41</v>
      </c>
      <c r="C368" s="31">
        <v>13043.21</v>
      </c>
      <c r="D368" s="31"/>
      <c r="E368" s="31">
        <v>65216.05</v>
      </c>
      <c r="F368" s="31">
        <v>300470.5</v>
      </c>
      <c r="G368" s="9">
        <v>102.48</v>
      </c>
      <c r="H368" s="9">
        <v>83.198999999999998</v>
      </c>
      <c r="I368" s="9">
        <f t="shared" si="63"/>
        <v>83.199014663965642</v>
      </c>
      <c r="J368" s="5" t="s">
        <v>150</v>
      </c>
      <c r="K368" s="5" t="s">
        <v>31</v>
      </c>
      <c r="L368" s="5">
        <v>84036</v>
      </c>
      <c r="M368" s="6">
        <v>42538</v>
      </c>
      <c r="N368" s="27">
        <f t="shared" si="55"/>
        <v>1.9135773372712097</v>
      </c>
      <c r="O368" s="27">
        <v>0</v>
      </c>
      <c r="P368" s="27">
        <f>N368*6</f>
        <v>11.481464023627257</v>
      </c>
      <c r="Q368" s="27">
        <f t="shared" si="64"/>
        <v>22.962928047254515</v>
      </c>
      <c r="R368" s="27">
        <f t="shared" si="57"/>
        <v>22.962928047254515</v>
      </c>
      <c r="S368" s="27">
        <f t="shared" si="58"/>
        <v>22.962928047254515</v>
      </c>
      <c r="T368" s="27">
        <f t="shared" si="59"/>
        <v>22.962928047254515</v>
      </c>
      <c r="U368" s="27">
        <f t="shared" si="56"/>
        <v>9.567886686356049</v>
      </c>
      <c r="V368" s="27">
        <f t="shared" si="60"/>
        <v>112.90106289900137</v>
      </c>
      <c r="AE368" s="6"/>
      <c r="AG368" s="6"/>
    </row>
    <row r="369" spans="1:33" x14ac:dyDescent="0.25">
      <c r="A369" s="5" t="s">
        <v>892</v>
      </c>
      <c r="B369" s="5" t="s">
        <v>41</v>
      </c>
      <c r="C369" s="31">
        <v>45890.85</v>
      </c>
      <c r="D369" s="31"/>
      <c r="E369" s="31">
        <v>229454.25</v>
      </c>
      <c r="F369" s="31">
        <v>1097917</v>
      </c>
      <c r="G369" s="9">
        <v>357.12</v>
      </c>
      <c r="H369" s="9">
        <v>292.72500000000002</v>
      </c>
      <c r="I369" s="9">
        <f t="shared" si="63"/>
        <v>292.72498887097942</v>
      </c>
      <c r="J369" s="5" t="s">
        <v>893</v>
      </c>
      <c r="K369" s="5" t="s">
        <v>82</v>
      </c>
      <c r="L369" s="5">
        <v>84321</v>
      </c>
      <c r="M369" s="6">
        <v>42492</v>
      </c>
      <c r="N369" s="27">
        <f t="shared" si="55"/>
        <v>6.7326747440325265</v>
      </c>
      <c r="O369" s="27">
        <v>0</v>
      </c>
      <c r="P369" s="27">
        <f>N369*7</f>
        <v>47.128723208227683</v>
      </c>
      <c r="Q369" s="27">
        <f t="shared" si="64"/>
        <v>80.792096928390322</v>
      </c>
      <c r="R369" s="27">
        <f t="shared" si="57"/>
        <v>80.792096928390322</v>
      </c>
      <c r="S369" s="27">
        <f t="shared" si="58"/>
        <v>80.792096928390322</v>
      </c>
      <c r="T369" s="27">
        <f t="shared" si="59"/>
        <v>80.792096928390322</v>
      </c>
      <c r="U369" s="27">
        <f t="shared" si="56"/>
        <v>33.663373720162632</v>
      </c>
      <c r="V369" s="27">
        <f t="shared" si="60"/>
        <v>403.96048464195155</v>
      </c>
    </row>
    <row r="370" spans="1:33" x14ac:dyDescent="0.25">
      <c r="A370" s="5" t="s">
        <v>900</v>
      </c>
      <c r="B370" s="5" t="s">
        <v>41</v>
      </c>
      <c r="C370" s="31">
        <v>43978.71</v>
      </c>
      <c r="D370" s="31"/>
      <c r="E370" s="31">
        <v>219893.55</v>
      </c>
      <c r="F370" s="31">
        <v>1097917</v>
      </c>
      <c r="G370" s="9">
        <v>342.24</v>
      </c>
      <c r="H370" s="9">
        <v>280.52800000000002</v>
      </c>
      <c r="I370" s="9">
        <f t="shared" si="63"/>
        <v>280.52797878683941</v>
      </c>
      <c r="J370" s="5" t="s">
        <v>893</v>
      </c>
      <c r="K370" s="5" t="s">
        <v>82</v>
      </c>
      <c r="L370" s="5">
        <v>84321</v>
      </c>
      <c r="M370" s="6">
        <v>42492</v>
      </c>
      <c r="N370" s="27">
        <f t="shared" si="55"/>
        <v>6.4521435120973063</v>
      </c>
      <c r="O370" s="27">
        <v>0</v>
      </c>
      <c r="P370" s="27">
        <f>N370*7</f>
        <v>45.165004584681142</v>
      </c>
      <c r="Q370" s="27">
        <f t="shared" si="64"/>
        <v>77.425722145167668</v>
      </c>
      <c r="R370" s="27">
        <f t="shared" si="57"/>
        <v>77.425722145167668</v>
      </c>
      <c r="S370" s="27">
        <f t="shared" si="58"/>
        <v>77.425722145167668</v>
      </c>
      <c r="T370" s="27">
        <f t="shared" si="59"/>
        <v>77.425722145167668</v>
      </c>
      <c r="U370" s="27">
        <f t="shared" si="56"/>
        <v>32.260717560486533</v>
      </c>
      <c r="V370" s="30">
        <f t="shared" si="60"/>
        <v>387.12861072583831</v>
      </c>
      <c r="AE370" s="6"/>
      <c r="AG370" s="6"/>
    </row>
    <row r="371" spans="1:33" x14ac:dyDescent="0.25">
      <c r="I371" s="9" t="s">
        <v>922</v>
      </c>
      <c r="N371" s="20" t="s">
        <v>922</v>
      </c>
      <c r="O371" s="20">
        <f>SUM(O2:O370)</f>
        <v>96.794441999999975</v>
      </c>
      <c r="P371" s="20">
        <f t="shared" ref="P371:U371" si="65">SUM(P2:P370)</f>
        <v>1481.3034767579943</v>
      </c>
      <c r="Q371" s="20">
        <f t="shared" si="65"/>
        <v>2307.2546877096329</v>
      </c>
      <c r="R371" s="20">
        <f t="shared" si="65"/>
        <v>2396.107838442098</v>
      </c>
      <c r="S371" s="20">
        <f t="shared" si="65"/>
        <v>2396.107838442098</v>
      </c>
      <c r="T371" s="20">
        <f>SUM(T2:T370)</f>
        <v>2396.107838442098</v>
      </c>
      <c r="U371" s="20">
        <f t="shared" si="65"/>
        <v>998.37826601754</v>
      </c>
      <c r="V371" s="20">
        <f>SUM(V2:V370)</f>
        <v>12072.054387811457</v>
      </c>
    </row>
  </sheetData>
  <sortState ref="A2:AG371">
    <sortCondition ref="B2:B371"/>
    <sortCondition ref="A2:A371"/>
  </sortState>
  <pageMargins left="0.7" right="0.7" top="0.75" bottom="0.75" header="0.3" footer="0.3"/>
  <pageSetup scale="47" fitToHeight="0" orientation="landscape" r:id="rId1"/>
  <headerFooter>
    <oddHeader>&amp;CUtah Solar Incentive Program 2020 Annual Report: Attachment A- System Specific Information
2015 Completed Projects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4"/>
  <sheetViews>
    <sheetView topLeftCell="I1" zoomScaleNormal="100" workbookViewId="0">
      <pane ySplit="1" topLeftCell="A336" activePane="bottomLeft" state="frozen"/>
      <selection pane="bottomLeft" activeCell="U364" sqref="U364"/>
    </sheetView>
  </sheetViews>
  <sheetFormatPr defaultRowHeight="15" x14ac:dyDescent="0.25"/>
  <cols>
    <col min="1" max="1" width="11.28515625" bestFit="1" customWidth="1"/>
    <col min="2" max="2" width="21" bestFit="1" customWidth="1"/>
    <col min="3" max="3" width="12.5703125" style="7" bestFit="1" customWidth="1"/>
    <col min="4" max="4" width="11.42578125" style="7" bestFit="1" customWidth="1"/>
    <col min="5" max="5" width="12.5703125" style="7" bestFit="1" customWidth="1"/>
    <col min="6" max="6" width="14.28515625" style="7" bestFit="1" customWidth="1"/>
    <col min="7" max="7" width="10.5703125" style="18" bestFit="1" customWidth="1"/>
    <col min="8" max="8" width="9" style="18" bestFit="1" customWidth="1"/>
    <col min="9" max="9" width="12.140625" style="18" bestFit="1" customWidth="1"/>
    <col min="10" max="10" width="19.42578125" bestFit="1" customWidth="1"/>
    <col min="11" max="11" width="11.42578125" bestFit="1" customWidth="1"/>
    <col min="12" max="12" width="9.28515625" bestFit="1" customWidth="1"/>
    <col min="13" max="13" width="10.7109375" bestFit="1" customWidth="1"/>
    <col min="14" max="14" width="12" style="18" bestFit="1" customWidth="1"/>
    <col min="15" max="15" width="10.28515625" style="18" bestFit="1" customWidth="1"/>
    <col min="16" max="16" width="12.5703125" style="18" bestFit="1" customWidth="1"/>
    <col min="17" max="19" width="12.5703125" style="18" customWidth="1"/>
    <col min="20" max="20" width="12.5703125" style="18" bestFit="1" customWidth="1"/>
    <col min="21" max="21" width="13.7109375" style="18" bestFit="1" customWidth="1"/>
  </cols>
  <sheetData>
    <row r="1" spans="1:32" s="1" customFormat="1" ht="59.25" customHeight="1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17" t="s">
        <v>303</v>
      </c>
      <c r="H1" s="17" t="s">
        <v>304</v>
      </c>
      <c r="I1" s="17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17" t="s">
        <v>431</v>
      </c>
      <c r="O1" s="32" t="s">
        <v>934</v>
      </c>
      <c r="P1" s="32" t="s">
        <v>1301</v>
      </c>
      <c r="Q1" s="32" t="s">
        <v>1404</v>
      </c>
      <c r="R1" s="32" t="s">
        <v>1406</v>
      </c>
      <c r="S1" s="32" t="s">
        <v>1414</v>
      </c>
      <c r="T1" s="32" t="s">
        <v>1415</v>
      </c>
      <c r="U1" s="32" t="s">
        <v>1416</v>
      </c>
    </row>
    <row r="2" spans="1:32" s="5" customFormat="1" x14ac:dyDescent="0.25">
      <c r="A2" s="5" t="s">
        <v>1019</v>
      </c>
      <c r="B2" s="5" t="s">
        <v>7</v>
      </c>
      <c r="C2" s="31"/>
      <c r="D2" s="31">
        <v>4400</v>
      </c>
      <c r="E2" s="31">
        <v>4400</v>
      </c>
      <c r="F2" s="31">
        <v>26824.2</v>
      </c>
      <c r="G2" s="18">
        <v>14.82</v>
      </c>
      <c r="H2" s="18">
        <v>12.989000000000001</v>
      </c>
      <c r="I2" s="18">
        <f t="shared" ref="I2:I33" si="0">(E2/1.1)/1000</f>
        <v>3.9999999999999996</v>
      </c>
      <c r="J2" s="5" t="s">
        <v>271</v>
      </c>
      <c r="K2" s="5" t="s">
        <v>51</v>
      </c>
      <c r="L2" s="5">
        <v>84404</v>
      </c>
      <c r="M2" s="6">
        <v>42857</v>
      </c>
      <c r="N2" s="18">
        <f t="shared" ref="N2:N65" si="1">I2*0.023</f>
        <v>9.1999999999999985E-2</v>
      </c>
      <c r="O2" s="18">
        <v>0</v>
      </c>
      <c r="P2" s="18">
        <f>N2*7</f>
        <v>0.64399999999999991</v>
      </c>
      <c r="Q2" s="18">
        <f t="shared" ref="Q2:Q65" si="2">N2*12</f>
        <v>1.1039999999999999</v>
      </c>
      <c r="R2" s="18">
        <f>N2*12</f>
        <v>1.1039999999999999</v>
      </c>
      <c r="S2" s="18">
        <f>N2*12</f>
        <v>1.1039999999999999</v>
      </c>
      <c r="T2" s="18">
        <f t="shared" ref="T2:T65" si="3">N2*5</f>
        <v>0.45999999999999991</v>
      </c>
      <c r="U2" s="18">
        <f t="shared" ref="U2:U65" si="4">SUM(O2:T2)</f>
        <v>4.4159999999999995</v>
      </c>
      <c r="AD2" s="6"/>
      <c r="AF2" s="6"/>
    </row>
    <row r="3" spans="1:32" s="5" customFormat="1" x14ac:dyDescent="0.25">
      <c r="A3" s="5" t="s">
        <v>1025</v>
      </c>
      <c r="B3" s="5" t="s">
        <v>7</v>
      </c>
      <c r="C3" s="31"/>
      <c r="D3" s="31">
        <v>4400</v>
      </c>
      <c r="E3" s="31">
        <v>4400</v>
      </c>
      <c r="F3" s="31">
        <v>16845.77</v>
      </c>
      <c r="G3" s="18">
        <v>8.5500000000000007</v>
      </c>
      <c r="H3" s="18">
        <v>6.9089999999999998</v>
      </c>
      <c r="I3" s="18">
        <f t="shared" si="0"/>
        <v>3.9999999999999996</v>
      </c>
      <c r="J3" s="5" t="s">
        <v>333</v>
      </c>
      <c r="K3" s="5" t="s">
        <v>51</v>
      </c>
      <c r="L3" s="5">
        <v>84414</v>
      </c>
      <c r="M3" s="6">
        <v>42577</v>
      </c>
      <c r="N3" s="18">
        <f t="shared" si="1"/>
        <v>9.1999999999999985E-2</v>
      </c>
      <c r="O3" s="18">
        <f>N3*5</f>
        <v>0.45999999999999991</v>
      </c>
      <c r="P3" s="18">
        <f>N3*12</f>
        <v>1.1039999999999999</v>
      </c>
      <c r="Q3" s="18">
        <f t="shared" si="2"/>
        <v>1.1039999999999999</v>
      </c>
      <c r="R3" s="18">
        <f t="shared" ref="R3:R66" si="5">N3*12</f>
        <v>1.1039999999999999</v>
      </c>
      <c r="S3" s="18">
        <f t="shared" ref="S3:S66" si="6">N3*12</f>
        <v>1.1039999999999999</v>
      </c>
      <c r="T3" s="18">
        <f t="shared" si="3"/>
        <v>0.45999999999999991</v>
      </c>
      <c r="U3" s="18">
        <f t="shared" si="4"/>
        <v>5.3359999999999994</v>
      </c>
    </row>
    <row r="4" spans="1:32" s="5" customFormat="1" x14ac:dyDescent="0.25">
      <c r="A4" s="5" t="s">
        <v>1026</v>
      </c>
      <c r="B4" s="5" t="s">
        <v>7</v>
      </c>
      <c r="C4" s="31"/>
      <c r="D4" s="31">
        <v>4400</v>
      </c>
      <c r="E4" s="31">
        <v>4400</v>
      </c>
      <c r="F4" s="31">
        <v>30502.17</v>
      </c>
      <c r="G4" s="18">
        <v>9.9749999999999996</v>
      </c>
      <c r="H4" s="18">
        <v>8.7669999999999995</v>
      </c>
      <c r="I4" s="18">
        <f t="shared" si="0"/>
        <v>3.9999999999999996</v>
      </c>
      <c r="J4" s="5" t="s">
        <v>271</v>
      </c>
      <c r="K4" s="5" t="s">
        <v>51</v>
      </c>
      <c r="L4" s="5">
        <v>84404</v>
      </c>
      <c r="M4" s="6">
        <v>42836</v>
      </c>
      <c r="N4" s="18">
        <f t="shared" si="1"/>
        <v>9.1999999999999985E-2</v>
      </c>
      <c r="O4" s="18">
        <v>0</v>
      </c>
      <c r="P4" s="18">
        <f>N4*8</f>
        <v>0.73599999999999988</v>
      </c>
      <c r="Q4" s="18">
        <f t="shared" si="2"/>
        <v>1.1039999999999999</v>
      </c>
      <c r="R4" s="18">
        <f t="shared" si="5"/>
        <v>1.1039999999999999</v>
      </c>
      <c r="S4" s="18">
        <f t="shared" si="6"/>
        <v>1.1039999999999999</v>
      </c>
      <c r="T4" s="18">
        <f t="shared" si="3"/>
        <v>0.45999999999999991</v>
      </c>
      <c r="U4" s="18">
        <f t="shared" si="4"/>
        <v>4.508</v>
      </c>
    </row>
    <row r="5" spans="1:32" s="5" customFormat="1" x14ac:dyDescent="0.25">
      <c r="A5" s="5" t="s">
        <v>1029</v>
      </c>
      <c r="B5" s="5" t="s">
        <v>7</v>
      </c>
      <c r="C5" s="31"/>
      <c r="D5" s="31">
        <v>4400</v>
      </c>
      <c r="E5" s="31">
        <v>4400</v>
      </c>
      <c r="F5" s="31">
        <v>19026.12</v>
      </c>
      <c r="G5" s="18">
        <v>5.51</v>
      </c>
      <c r="H5" s="18">
        <v>4.5519999999999996</v>
      </c>
      <c r="I5" s="18">
        <f t="shared" si="0"/>
        <v>3.9999999999999996</v>
      </c>
      <c r="J5" s="5" t="s">
        <v>171</v>
      </c>
      <c r="K5" s="5" t="s">
        <v>66</v>
      </c>
      <c r="L5" s="5">
        <v>84040</v>
      </c>
      <c r="M5" s="6">
        <v>42842</v>
      </c>
      <c r="N5" s="18">
        <f t="shared" si="1"/>
        <v>9.1999999999999985E-2</v>
      </c>
      <c r="O5" s="18">
        <v>0</v>
      </c>
      <c r="P5" s="18">
        <f>N5*8</f>
        <v>0.73599999999999988</v>
      </c>
      <c r="Q5" s="18">
        <f t="shared" si="2"/>
        <v>1.1039999999999999</v>
      </c>
      <c r="R5" s="18">
        <f t="shared" si="5"/>
        <v>1.1039999999999999</v>
      </c>
      <c r="S5" s="18">
        <f t="shared" si="6"/>
        <v>1.1039999999999999</v>
      </c>
      <c r="T5" s="18">
        <f t="shared" si="3"/>
        <v>0.45999999999999991</v>
      </c>
      <c r="U5" s="18">
        <f t="shared" si="4"/>
        <v>4.508</v>
      </c>
    </row>
    <row r="6" spans="1:32" s="5" customFormat="1" x14ac:dyDescent="0.25">
      <c r="A6" s="5" t="s">
        <v>1031</v>
      </c>
      <c r="B6" s="5" t="s">
        <v>7</v>
      </c>
      <c r="C6" s="31"/>
      <c r="D6" s="31">
        <v>4400</v>
      </c>
      <c r="E6" s="31">
        <v>4400</v>
      </c>
      <c r="F6" s="31">
        <v>38902.5</v>
      </c>
      <c r="G6" s="18">
        <v>5.9850000000000003</v>
      </c>
      <c r="H6" s="18">
        <v>5.1459999999999999</v>
      </c>
      <c r="I6" s="18">
        <f t="shared" si="0"/>
        <v>3.9999999999999996</v>
      </c>
      <c r="J6" s="5" t="s">
        <v>171</v>
      </c>
      <c r="K6" s="5" t="s">
        <v>66</v>
      </c>
      <c r="L6" s="5">
        <v>84040</v>
      </c>
      <c r="M6" s="6">
        <v>42713</v>
      </c>
      <c r="N6" s="18">
        <f t="shared" si="1"/>
        <v>9.1999999999999985E-2</v>
      </c>
      <c r="O6" s="18">
        <v>0</v>
      </c>
      <c r="P6" s="18">
        <f>N6*12</f>
        <v>1.1039999999999999</v>
      </c>
      <c r="Q6" s="18">
        <f t="shared" si="2"/>
        <v>1.1039999999999999</v>
      </c>
      <c r="R6" s="18">
        <f t="shared" si="5"/>
        <v>1.1039999999999999</v>
      </c>
      <c r="S6" s="18">
        <f t="shared" si="6"/>
        <v>1.1039999999999999</v>
      </c>
      <c r="T6" s="18">
        <f t="shared" si="3"/>
        <v>0.45999999999999991</v>
      </c>
      <c r="U6" s="18">
        <f t="shared" si="4"/>
        <v>4.8759999999999994</v>
      </c>
    </row>
    <row r="7" spans="1:32" s="5" customFormat="1" x14ac:dyDescent="0.25">
      <c r="A7" s="5" t="s">
        <v>1032</v>
      </c>
      <c r="B7" s="5" t="s">
        <v>7</v>
      </c>
      <c r="C7" s="31"/>
      <c r="D7" s="31">
        <v>4400</v>
      </c>
      <c r="E7" s="31">
        <v>4400</v>
      </c>
      <c r="F7" s="31">
        <v>17233.82</v>
      </c>
      <c r="G7" s="18">
        <v>5.415</v>
      </c>
      <c r="H7" s="18">
        <v>4.2359999999999998</v>
      </c>
      <c r="I7" s="18">
        <f t="shared" si="0"/>
        <v>3.9999999999999996</v>
      </c>
      <c r="J7" s="5" t="s">
        <v>28</v>
      </c>
      <c r="K7" s="5" t="s">
        <v>11</v>
      </c>
      <c r="L7" s="5">
        <v>84081</v>
      </c>
      <c r="M7" s="6">
        <v>42829</v>
      </c>
      <c r="N7" s="18">
        <f t="shared" si="1"/>
        <v>9.1999999999999985E-2</v>
      </c>
      <c r="O7" s="18">
        <v>0</v>
      </c>
      <c r="P7" s="18">
        <f>N7*8</f>
        <v>0.73599999999999988</v>
      </c>
      <c r="Q7" s="18">
        <f t="shared" si="2"/>
        <v>1.1039999999999999</v>
      </c>
      <c r="R7" s="18">
        <f t="shared" si="5"/>
        <v>1.1039999999999999</v>
      </c>
      <c r="S7" s="18">
        <f t="shared" si="6"/>
        <v>1.1039999999999999</v>
      </c>
      <c r="T7" s="18">
        <f t="shared" si="3"/>
        <v>0.45999999999999991</v>
      </c>
      <c r="U7" s="18">
        <f t="shared" si="4"/>
        <v>4.508</v>
      </c>
    </row>
    <row r="8" spans="1:32" s="5" customFormat="1" x14ac:dyDescent="0.25">
      <c r="A8" s="5" t="s">
        <v>1033</v>
      </c>
      <c r="B8" s="5" t="s">
        <v>7</v>
      </c>
      <c r="C8" s="31"/>
      <c r="D8" s="31">
        <v>4400</v>
      </c>
      <c r="E8" s="31">
        <v>4400</v>
      </c>
      <c r="F8" s="31">
        <v>37393.54</v>
      </c>
      <c r="G8" s="18">
        <v>11.275</v>
      </c>
      <c r="H8" s="18">
        <v>9.5229999999999997</v>
      </c>
      <c r="I8" s="18">
        <f t="shared" si="0"/>
        <v>3.9999999999999996</v>
      </c>
      <c r="J8" s="5" t="s">
        <v>17</v>
      </c>
      <c r="K8" s="5" t="s">
        <v>11</v>
      </c>
      <c r="L8" s="5">
        <v>84065</v>
      </c>
      <c r="M8" s="6">
        <v>42592</v>
      </c>
      <c r="N8" s="18">
        <f t="shared" si="1"/>
        <v>9.1999999999999985E-2</v>
      </c>
      <c r="O8" s="18">
        <f>N8*4</f>
        <v>0.36799999999999994</v>
      </c>
      <c r="P8" s="18">
        <f>N8*12</f>
        <v>1.1039999999999999</v>
      </c>
      <c r="Q8" s="18">
        <f t="shared" si="2"/>
        <v>1.1039999999999999</v>
      </c>
      <c r="R8" s="18">
        <f t="shared" si="5"/>
        <v>1.1039999999999999</v>
      </c>
      <c r="S8" s="18">
        <f t="shared" si="6"/>
        <v>1.1039999999999999</v>
      </c>
      <c r="T8" s="18">
        <f t="shared" si="3"/>
        <v>0.45999999999999991</v>
      </c>
      <c r="U8" s="18">
        <f t="shared" si="4"/>
        <v>5.2439999999999998</v>
      </c>
    </row>
    <row r="9" spans="1:32" s="5" customFormat="1" x14ac:dyDescent="0.25">
      <c r="A9" s="5" t="s">
        <v>1034</v>
      </c>
      <c r="B9" s="5" t="s">
        <v>7</v>
      </c>
      <c r="C9" s="31"/>
      <c r="D9" s="31">
        <v>4151.3999999999996</v>
      </c>
      <c r="E9" s="31">
        <v>4151.3999999999996</v>
      </c>
      <c r="F9" s="31">
        <v>14429</v>
      </c>
      <c r="G9" s="18">
        <v>5.4</v>
      </c>
      <c r="H9" s="18">
        <v>3.9079999999999999</v>
      </c>
      <c r="I9" s="18">
        <f t="shared" si="0"/>
        <v>3.7739999999999996</v>
      </c>
      <c r="J9" s="5" t="s">
        <v>128</v>
      </c>
      <c r="K9" s="5" t="s">
        <v>85</v>
      </c>
      <c r="L9" s="5">
        <v>84003</v>
      </c>
      <c r="M9" s="6">
        <v>42577</v>
      </c>
      <c r="N9" s="18">
        <f t="shared" si="1"/>
        <v>8.680199999999999E-2</v>
      </c>
      <c r="O9" s="18">
        <f>N9*5</f>
        <v>0.43400999999999995</v>
      </c>
      <c r="P9" s="18">
        <f>N9*12</f>
        <v>1.0416239999999999</v>
      </c>
      <c r="Q9" s="18">
        <f t="shared" si="2"/>
        <v>1.0416239999999999</v>
      </c>
      <c r="R9" s="18">
        <f t="shared" si="5"/>
        <v>1.0416239999999999</v>
      </c>
      <c r="S9" s="18">
        <f t="shared" si="6"/>
        <v>1.0416239999999999</v>
      </c>
      <c r="T9" s="18">
        <f t="shared" si="3"/>
        <v>0.43400999999999995</v>
      </c>
      <c r="U9" s="18">
        <f t="shared" si="4"/>
        <v>5.0345159999999991</v>
      </c>
    </row>
    <row r="10" spans="1:32" s="5" customFormat="1" x14ac:dyDescent="0.25">
      <c r="A10" s="5" t="s">
        <v>1036</v>
      </c>
      <c r="B10" s="5" t="s">
        <v>7</v>
      </c>
      <c r="C10" s="31"/>
      <c r="D10" s="31">
        <v>4400</v>
      </c>
      <c r="E10" s="31">
        <v>4400</v>
      </c>
      <c r="F10" s="31">
        <v>11579</v>
      </c>
      <c r="G10" s="18">
        <v>5.0250000000000004</v>
      </c>
      <c r="H10" s="18">
        <v>4.1219999999999999</v>
      </c>
      <c r="I10" s="18">
        <f t="shared" si="0"/>
        <v>3.9999999999999996</v>
      </c>
      <c r="J10" s="5" t="s">
        <v>134</v>
      </c>
      <c r="K10" s="5" t="s">
        <v>85</v>
      </c>
      <c r="L10" s="5">
        <v>84655</v>
      </c>
      <c r="M10" s="6">
        <v>42768</v>
      </c>
      <c r="N10" s="18">
        <f t="shared" si="1"/>
        <v>9.1999999999999985E-2</v>
      </c>
      <c r="O10" s="18">
        <v>0</v>
      </c>
      <c r="P10" s="18">
        <f>N10*10</f>
        <v>0.91999999999999982</v>
      </c>
      <c r="Q10" s="18">
        <f t="shared" si="2"/>
        <v>1.1039999999999999</v>
      </c>
      <c r="R10" s="18">
        <f t="shared" si="5"/>
        <v>1.1039999999999999</v>
      </c>
      <c r="S10" s="18">
        <f t="shared" si="6"/>
        <v>1.1039999999999999</v>
      </c>
      <c r="T10" s="18">
        <f t="shared" si="3"/>
        <v>0.45999999999999991</v>
      </c>
      <c r="U10" s="18">
        <f t="shared" si="4"/>
        <v>4.6919999999999993</v>
      </c>
    </row>
    <row r="11" spans="1:32" s="5" customFormat="1" x14ac:dyDescent="0.25">
      <c r="A11" s="5" t="s">
        <v>1037</v>
      </c>
      <c r="B11" s="5" t="s">
        <v>7</v>
      </c>
      <c r="C11" s="31"/>
      <c r="D11" s="31">
        <v>4400</v>
      </c>
      <c r="E11" s="31">
        <v>4400</v>
      </c>
      <c r="F11" s="31">
        <v>19339.57</v>
      </c>
      <c r="G11" s="18">
        <v>6.05</v>
      </c>
      <c r="H11" s="18">
        <v>4.2569999999999997</v>
      </c>
      <c r="I11" s="18">
        <f t="shared" si="0"/>
        <v>3.9999999999999996</v>
      </c>
      <c r="J11" s="5" t="s">
        <v>35</v>
      </c>
      <c r="K11" s="5" t="s">
        <v>11</v>
      </c>
      <c r="L11" s="5">
        <v>84070</v>
      </c>
      <c r="M11" s="6">
        <v>42628</v>
      </c>
      <c r="N11" s="18">
        <f t="shared" si="1"/>
        <v>9.1999999999999985E-2</v>
      </c>
      <c r="O11" s="18">
        <f>N11*3</f>
        <v>0.27599999999999997</v>
      </c>
      <c r="P11" s="18">
        <f t="shared" ref="P11:P23" si="7">N11*12</f>
        <v>1.1039999999999999</v>
      </c>
      <c r="Q11" s="18">
        <f t="shared" si="2"/>
        <v>1.1039999999999999</v>
      </c>
      <c r="R11" s="18">
        <f t="shared" si="5"/>
        <v>1.1039999999999999</v>
      </c>
      <c r="S11" s="18">
        <f t="shared" si="6"/>
        <v>1.1039999999999999</v>
      </c>
      <c r="T11" s="18">
        <f t="shared" si="3"/>
        <v>0.45999999999999991</v>
      </c>
      <c r="U11" s="18">
        <f t="shared" si="4"/>
        <v>5.1520000000000001</v>
      </c>
      <c r="AD11" s="6"/>
      <c r="AF11" s="6"/>
    </row>
    <row r="12" spans="1:32" s="5" customFormat="1" x14ac:dyDescent="0.25">
      <c r="A12" s="5" t="s">
        <v>1038</v>
      </c>
      <c r="B12" s="5" t="s">
        <v>7</v>
      </c>
      <c r="C12" s="31"/>
      <c r="D12" s="31">
        <v>4400</v>
      </c>
      <c r="E12" s="31">
        <v>4400</v>
      </c>
      <c r="F12" s="31">
        <v>35178</v>
      </c>
      <c r="G12" s="18">
        <v>8.58</v>
      </c>
      <c r="H12" s="18">
        <v>6.9050000000000002</v>
      </c>
      <c r="I12" s="18">
        <f t="shared" si="0"/>
        <v>3.9999999999999996</v>
      </c>
      <c r="J12" s="5" t="s">
        <v>389</v>
      </c>
      <c r="K12" s="5" t="s">
        <v>85</v>
      </c>
      <c r="L12" s="5">
        <v>84062</v>
      </c>
      <c r="M12" s="6">
        <v>42576</v>
      </c>
      <c r="N12" s="18">
        <f t="shared" si="1"/>
        <v>9.1999999999999985E-2</v>
      </c>
      <c r="O12" s="18">
        <f>N12*5</f>
        <v>0.45999999999999991</v>
      </c>
      <c r="P12" s="18">
        <f t="shared" si="7"/>
        <v>1.1039999999999999</v>
      </c>
      <c r="Q12" s="18">
        <f t="shared" si="2"/>
        <v>1.1039999999999999</v>
      </c>
      <c r="R12" s="18">
        <f t="shared" si="5"/>
        <v>1.1039999999999999</v>
      </c>
      <c r="S12" s="18">
        <f t="shared" si="6"/>
        <v>1.1039999999999999</v>
      </c>
      <c r="T12" s="18">
        <f t="shared" si="3"/>
        <v>0.45999999999999991</v>
      </c>
      <c r="U12" s="18">
        <f t="shared" si="4"/>
        <v>5.3359999999999994</v>
      </c>
    </row>
    <row r="13" spans="1:32" s="5" customFormat="1" x14ac:dyDescent="0.25">
      <c r="A13" s="5" t="s">
        <v>1039</v>
      </c>
      <c r="B13" s="5" t="s">
        <v>7</v>
      </c>
      <c r="C13" s="31"/>
      <c r="D13" s="31">
        <v>4400</v>
      </c>
      <c r="E13" s="31">
        <v>4400</v>
      </c>
      <c r="F13" s="31">
        <v>17102</v>
      </c>
      <c r="G13" s="18">
        <v>5.2</v>
      </c>
      <c r="H13" s="18">
        <v>4.2009999999999996</v>
      </c>
      <c r="I13" s="18">
        <f t="shared" si="0"/>
        <v>3.9999999999999996</v>
      </c>
      <c r="J13" s="5" t="s">
        <v>1040</v>
      </c>
      <c r="K13" s="5" t="s">
        <v>24</v>
      </c>
      <c r="L13" s="5">
        <v>84720</v>
      </c>
      <c r="M13" s="6">
        <v>42626</v>
      </c>
      <c r="N13" s="18">
        <f t="shared" si="1"/>
        <v>9.1999999999999985E-2</v>
      </c>
      <c r="O13" s="18">
        <f>N13*3</f>
        <v>0.27599999999999997</v>
      </c>
      <c r="P13" s="18">
        <f t="shared" si="7"/>
        <v>1.1039999999999999</v>
      </c>
      <c r="Q13" s="18">
        <f t="shared" si="2"/>
        <v>1.1039999999999999</v>
      </c>
      <c r="R13" s="18">
        <f t="shared" si="5"/>
        <v>1.1039999999999999</v>
      </c>
      <c r="S13" s="18">
        <f t="shared" si="6"/>
        <v>1.1039999999999999</v>
      </c>
      <c r="T13" s="18">
        <f t="shared" si="3"/>
        <v>0.45999999999999991</v>
      </c>
      <c r="U13" s="18">
        <f t="shared" si="4"/>
        <v>5.1520000000000001</v>
      </c>
    </row>
    <row r="14" spans="1:32" s="5" customFormat="1" x14ac:dyDescent="0.25">
      <c r="A14" s="5" t="s">
        <v>1041</v>
      </c>
      <c r="B14" s="5" t="s">
        <v>7</v>
      </c>
      <c r="C14" s="31"/>
      <c r="D14" s="31">
        <v>4400</v>
      </c>
      <c r="E14" s="31">
        <v>4400</v>
      </c>
      <c r="F14" s="31">
        <v>14888</v>
      </c>
      <c r="G14" s="18">
        <v>9.6</v>
      </c>
      <c r="H14" s="18">
        <v>8.5</v>
      </c>
      <c r="I14" s="18">
        <f t="shared" si="0"/>
        <v>3.9999999999999996</v>
      </c>
      <c r="J14" s="5" t="s">
        <v>10</v>
      </c>
      <c r="K14" s="5" t="s">
        <v>11</v>
      </c>
      <c r="L14" s="5">
        <v>84118</v>
      </c>
      <c r="M14" s="6">
        <v>42671</v>
      </c>
      <c r="N14" s="18">
        <f t="shared" si="1"/>
        <v>9.1999999999999985E-2</v>
      </c>
      <c r="O14" s="18">
        <f>N14*2</f>
        <v>0.18399999999999997</v>
      </c>
      <c r="P14" s="18">
        <f t="shared" si="7"/>
        <v>1.1039999999999999</v>
      </c>
      <c r="Q14" s="18">
        <f t="shared" si="2"/>
        <v>1.1039999999999999</v>
      </c>
      <c r="R14" s="18">
        <f t="shared" si="5"/>
        <v>1.1039999999999999</v>
      </c>
      <c r="S14" s="18">
        <f t="shared" si="6"/>
        <v>1.1039999999999999</v>
      </c>
      <c r="T14" s="18">
        <f t="shared" si="3"/>
        <v>0.45999999999999991</v>
      </c>
      <c r="U14" s="18">
        <f t="shared" si="4"/>
        <v>5.0599999999999996</v>
      </c>
    </row>
    <row r="15" spans="1:32" s="5" customFormat="1" x14ac:dyDescent="0.25">
      <c r="A15" s="5" t="s">
        <v>1042</v>
      </c>
      <c r="B15" s="5" t="s">
        <v>7</v>
      </c>
      <c r="C15" s="31"/>
      <c r="D15" s="31">
        <v>4400</v>
      </c>
      <c r="E15" s="31">
        <v>4400</v>
      </c>
      <c r="F15" s="31">
        <v>11543</v>
      </c>
      <c r="G15" s="18">
        <v>7.2</v>
      </c>
      <c r="H15" s="18">
        <v>6.2290000000000001</v>
      </c>
      <c r="I15" s="18">
        <f t="shared" si="0"/>
        <v>3.9999999999999996</v>
      </c>
      <c r="J15" s="5" t="s">
        <v>1043</v>
      </c>
      <c r="K15" s="5" t="s">
        <v>21</v>
      </c>
      <c r="L15" s="5">
        <v>84029</v>
      </c>
      <c r="M15" s="6">
        <v>42717</v>
      </c>
      <c r="N15" s="18">
        <f t="shared" si="1"/>
        <v>9.1999999999999985E-2</v>
      </c>
      <c r="O15" s="18">
        <v>0</v>
      </c>
      <c r="P15" s="18">
        <f t="shared" si="7"/>
        <v>1.1039999999999999</v>
      </c>
      <c r="Q15" s="18">
        <f t="shared" si="2"/>
        <v>1.1039999999999999</v>
      </c>
      <c r="R15" s="18">
        <f t="shared" si="5"/>
        <v>1.1039999999999999</v>
      </c>
      <c r="S15" s="18">
        <f t="shared" si="6"/>
        <v>1.1039999999999999</v>
      </c>
      <c r="T15" s="18">
        <f t="shared" si="3"/>
        <v>0.45999999999999991</v>
      </c>
      <c r="U15" s="18">
        <f t="shared" si="4"/>
        <v>4.8759999999999994</v>
      </c>
    </row>
    <row r="16" spans="1:32" s="5" customFormat="1" x14ac:dyDescent="0.25">
      <c r="A16" s="5" t="s">
        <v>1044</v>
      </c>
      <c r="B16" s="5" t="s">
        <v>7</v>
      </c>
      <c r="C16" s="31"/>
      <c r="D16" s="31">
        <v>4400</v>
      </c>
      <c r="E16" s="31">
        <v>4400</v>
      </c>
      <c r="F16" s="31">
        <v>39364.6</v>
      </c>
      <c r="G16" s="18">
        <v>6.54</v>
      </c>
      <c r="H16" s="18">
        <v>5.726</v>
      </c>
      <c r="I16" s="18">
        <f t="shared" si="0"/>
        <v>3.9999999999999996</v>
      </c>
      <c r="J16" s="5" t="s">
        <v>126</v>
      </c>
      <c r="K16" s="5" t="s">
        <v>11</v>
      </c>
      <c r="L16" s="5">
        <v>84020</v>
      </c>
      <c r="M16" s="6">
        <v>42660</v>
      </c>
      <c r="N16" s="18">
        <f t="shared" si="1"/>
        <v>9.1999999999999985E-2</v>
      </c>
      <c r="O16" s="18">
        <f>N16*2</f>
        <v>0.18399999999999997</v>
      </c>
      <c r="P16" s="18">
        <f t="shared" si="7"/>
        <v>1.1039999999999999</v>
      </c>
      <c r="Q16" s="18">
        <f t="shared" si="2"/>
        <v>1.1039999999999999</v>
      </c>
      <c r="R16" s="18">
        <f t="shared" si="5"/>
        <v>1.1039999999999999</v>
      </c>
      <c r="S16" s="18">
        <f t="shared" si="6"/>
        <v>1.1039999999999999</v>
      </c>
      <c r="T16" s="18">
        <f t="shared" si="3"/>
        <v>0.45999999999999991</v>
      </c>
      <c r="U16" s="18">
        <f t="shared" si="4"/>
        <v>5.0599999999999996</v>
      </c>
    </row>
    <row r="17" spans="1:32" s="5" customFormat="1" x14ac:dyDescent="0.25">
      <c r="A17" s="5" t="s">
        <v>1045</v>
      </c>
      <c r="B17" s="5" t="s">
        <v>7</v>
      </c>
      <c r="C17" s="31"/>
      <c r="D17" s="31">
        <v>4400</v>
      </c>
      <c r="E17" s="31">
        <v>4400</v>
      </c>
      <c r="F17" s="31">
        <v>11844.18</v>
      </c>
      <c r="G17" s="18">
        <v>5.0999999999999996</v>
      </c>
      <c r="H17" s="18">
        <v>4.1340000000000003</v>
      </c>
      <c r="I17" s="18">
        <f t="shared" si="0"/>
        <v>3.9999999999999996</v>
      </c>
      <c r="J17" s="5" t="s">
        <v>351</v>
      </c>
      <c r="K17" s="5" t="s">
        <v>85</v>
      </c>
      <c r="L17" s="5">
        <v>84045</v>
      </c>
      <c r="M17" s="6">
        <v>42585</v>
      </c>
      <c r="N17" s="18">
        <f t="shared" si="1"/>
        <v>9.1999999999999985E-2</v>
      </c>
      <c r="O17" s="18">
        <f>N17*4</f>
        <v>0.36799999999999994</v>
      </c>
      <c r="P17" s="18">
        <f t="shared" si="7"/>
        <v>1.1039999999999999</v>
      </c>
      <c r="Q17" s="18">
        <f t="shared" si="2"/>
        <v>1.1039999999999999</v>
      </c>
      <c r="R17" s="18">
        <f t="shared" si="5"/>
        <v>1.1039999999999999</v>
      </c>
      <c r="S17" s="18">
        <f t="shared" si="6"/>
        <v>1.1039999999999999</v>
      </c>
      <c r="T17" s="18">
        <f t="shared" si="3"/>
        <v>0.45999999999999991</v>
      </c>
      <c r="U17" s="18">
        <f t="shared" si="4"/>
        <v>5.2439999999999998</v>
      </c>
      <c r="AD17" s="6"/>
      <c r="AF17" s="6"/>
    </row>
    <row r="18" spans="1:32" s="5" customFormat="1" x14ac:dyDescent="0.25">
      <c r="A18" s="5" t="s">
        <v>1046</v>
      </c>
      <c r="B18" s="5" t="s">
        <v>7</v>
      </c>
      <c r="C18" s="31"/>
      <c r="D18" s="31">
        <v>4400</v>
      </c>
      <c r="E18" s="31">
        <v>4400</v>
      </c>
      <c r="F18" s="31">
        <v>22218.63</v>
      </c>
      <c r="G18" s="18">
        <v>8.1</v>
      </c>
      <c r="H18" s="18">
        <v>6.7039999999999997</v>
      </c>
      <c r="I18" s="18">
        <f t="shared" si="0"/>
        <v>3.9999999999999996</v>
      </c>
      <c r="J18" s="5" t="s">
        <v>1047</v>
      </c>
      <c r="K18" s="5" t="s">
        <v>72</v>
      </c>
      <c r="L18" s="5">
        <v>84757</v>
      </c>
      <c r="M18" s="6">
        <v>42607</v>
      </c>
      <c r="N18" s="18">
        <f t="shared" si="1"/>
        <v>9.1999999999999985E-2</v>
      </c>
      <c r="O18" s="18">
        <f>N18*4</f>
        <v>0.36799999999999994</v>
      </c>
      <c r="P18" s="18">
        <f t="shared" si="7"/>
        <v>1.1039999999999999</v>
      </c>
      <c r="Q18" s="18">
        <f t="shared" si="2"/>
        <v>1.1039999999999999</v>
      </c>
      <c r="R18" s="18">
        <f t="shared" si="5"/>
        <v>1.1039999999999999</v>
      </c>
      <c r="S18" s="18">
        <f t="shared" si="6"/>
        <v>1.1039999999999999</v>
      </c>
      <c r="T18" s="18">
        <f t="shared" si="3"/>
        <v>0.45999999999999991</v>
      </c>
      <c r="U18" s="18">
        <f t="shared" si="4"/>
        <v>5.2439999999999998</v>
      </c>
    </row>
    <row r="19" spans="1:32" s="5" customFormat="1" x14ac:dyDescent="0.25">
      <c r="A19" s="5" t="s">
        <v>1048</v>
      </c>
      <c r="B19" s="5" t="s">
        <v>7</v>
      </c>
      <c r="C19" s="31"/>
      <c r="D19" s="31">
        <v>4400</v>
      </c>
      <c r="E19" s="31">
        <v>4400</v>
      </c>
      <c r="F19" s="31">
        <v>26650</v>
      </c>
      <c r="G19" s="18">
        <v>9.1199999999999992</v>
      </c>
      <c r="H19" s="18">
        <v>7.4530000000000003</v>
      </c>
      <c r="I19" s="18">
        <f t="shared" si="0"/>
        <v>3.9999999999999996</v>
      </c>
      <c r="J19" s="5" t="s">
        <v>370</v>
      </c>
      <c r="K19" s="5" t="s">
        <v>72</v>
      </c>
      <c r="L19" s="5">
        <v>84763</v>
      </c>
      <c r="M19" s="6">
        <v>42706</v>
      </c>
      <c r="N19" s="18">
        <f t="shared" si="1"/>
        <v>9.1999999999999985E-2</v>
      </c>
      <c r="O19" s="18">
        <v>0</v>
      </c>
      <c r="P19" s="18">
        <f t="shared" si="7"/>
        <v>1.1039999999999999</v>
      </c>
      <c r="Q19" s="18">
        <f t="shared" si="2"/>
        <v>1.1039999999999999</v>
      </c>
      <c r="R19" s="18">
        <f t="shared" si="5"/>
        <v>1.1039999999999999</v>
      </c>
      <c r="S19" s="18">
        <f t="shared" si="6"/>
        <v>1.1039999999999999</v>
      </c>
      <c r="T19" s="18">
        <f t="shared" si="3"/>
        <v>0.45999999999999991</v>
      </c>
      <c r="U19" s="37">
        <f t="shared" si="4"/>
        <v>4.8759999999999994</v>
      </c>
      <c r="AD19" s="6"/>
      <c r="AF19" s="6"/>
    </row>
    <row r="20" spans="1:32" s="5" customFormat="1" x14ac:dyDescent="0.25">
      <c r="A20" s="5" t="s">
        <v>1051</v>
      </c>
      <c r="B20" s="5" t="s">
        <v>7</v>
      </c>
      <c r="C20" s="31"/>
      <c r="D20" s="31">
        <v>4400</v>
      </c>
      <c r="E20" s="31">
        <v>4400</v>
      </c>
      <c r="F20" s="31">
        <v>38319</v>
      </c>
      <c r="G20" s="18">
        <v>9.8000000000000007</v>
      </c>
      <c r="H20" s="18">
        <v>8.44</v>
      </c>
      <c r="I20" s="18">
        <f t="shared" si="0"/>
        <v>3.9999999999999996</v>
      </c>
      <c r="J20" s="5" t="s">
        <v>28</v>
      </c>
      <c r="K20" s="5" t="s">
        <v>11</v>
      </c>
      <c r="L20" s="5">
        <v>84088</v>
      </c>
      <c r="M20" s="6">
        <v>42648</v>
      </c>
      <c r="N20" s="18">
        <f t="shared" si="1"/>
        <v>9.1999999999999985E-2</v>
      </c>
      <c r="O20" s="18">
        <f>N20*2</f>
        <v>0.18399999999999997</v>
      </c>
      <c r="P20" s="18">
        <f t="shared" si="7"/>
        <v>1.1039999999999999</v>
      </c>
      <c r="Q20" s="18">
        <f t="shared" si="2"/>
        <v>1.1039999999999999</v>
      </c>
      <c r="R20" s="18">
        <f t="shared" si="5"/>
        <v>1.1039999999999999</v>
      </c>
      <c r="S20" s="18">
        <f t="shared" si="6"/>
        <v>1.1039999999999999</v>
      </c>
      <c r="T20" s="18">
        <f t="shared" si="3"/>
        <v>0.45999999999999991</v>
      </c>
      <c r="U20" s="18">
        <f t="shared" si="4"/>
        <v>5.0599999999999996</v>
      </c>
    </row>
    <row r="21" spans="1:32" s="5" customFormat="1" x14ac:dyDescent="0.25">
      <c r="A21" s="5" t="s">
        <v>923</v>
      </c>
      <c r="B21" s="5" t="s">
        <v>7</v>
      </c>
      <c r="C21" s="31"/>
      <c r="D21" s="31">
        <v>4400</v>
      </c>
      <c r="E21" s="31">
        <v>4400</v>
      </c>
      <c r="F21" s="31">
        <v>27789.05</v>
      </c>
      <c r="G21" s="18">
        <v>8.25</v>
      </c>
      <c r="H21" s="18">
        <v>6.7160000000000002</v>
      </c>
      <c r="I21" s="18">
        <f t="shared" si="0"/>
        <v>3.9999999999999996</v>
      </c>
      <c r="J21" s="5" t="s">
        <v>333</v>
      </c>
      <c r="K21" s="5" t="s">
        <v>51</v>
      </c>
      <c r="L21" s="5">
        <v>84414</v>
      </c>
      <c r="M21" s="6">
        <v>42492</v>
      </c>
      <c r="N21" s="18">
        <f t="shared" si="1"/>
        <v>9.1999999999999985E-2</v>
      </c>
      <c r="O21" s="18">
        <f>N21*7</f>
        <v>0.64399999999999991</v>
      </c>
      <c r="P21" s="18">
        <f t="shared" si="7"/>
        <v>1.1039999999999999</v>
      </c>
      <c r="Q21" s="18">
        <f t="shared" si="2"/>
        <v>1.1039999999999999</v>
      </c>
      <c r="R21" s="18">
        <f t="shared" si="5"/>
        <v>1.1039999999999999</v>
      </c>
      <c r="S21" s="18">
        <f t="shared" si="6"/>
        <v>1.1039999999999999</v>
      </c>
      <c r="T21" s="18">
        <f t="shared" si="3"/>
        <v>0.45999999999999991</v>
      </c>
      <c r="U21" s="18">
        <f t="shared" si="4"/>
        <v>5.52</v>
      </c>
    </row>
    <row r="22" spans="1:32" s="5" customFormat="1" x14ac:dyDescent="0.25">
      <c r="A22" s="5" t="s">
        <v>1053</v>
      </c>
      <c r="B22" s="5" t="s">
        <v>7</v>
      </c>
      <c r="C22" s="31"/>
      <c r="D22" s="31">
        <v>4400</v>
      </c>
      <c r="E22" s="31">
        <v>4400</v>
      </c>
      <c r="F22" s="31">
        <v>20494.5</v>
      </c>
      <c r="G22" s="18">
        <v>6.7</v>
      </c>
      <c r="H22" s="18">
        <v>5.3609999999999998</v>
      </c>
      <c r="I22" s="18">
        <f t="shared" si="0"/>
        <v>3.9999999999999996</v>
      </c>
      <c r="J22" s="5" t="s">
        <v>35</v>
      </c>
      <c r="K22" s="5" t="s">
        <v>11</v>
      </c>
      <c r="L22" s="5">
        <v>84092</v>
      </c>
      <c r="M22" s="6">
        <v>42706</v>
      </c>
      <c r="N22" s="18">
        <f t="shared" si="1"/>
        <v>9.1999999999999985E-2</v>
      </c>
      <c r="O22" s="18">
        <v>0</v>
      </c>
      <c r="P22" s="18">
        <f t="shared" si="7"/>
        <v>1.1039999999999999</v>
      </c>
      <c r="Q22" s="18">
        <f t="shared" si="2"/>
        <v>1.1039999999999999</v>
      </c>
      <c r="R22" s="18">
        <f t="shared" si="5"/>
        <v>1.1039999999999999</v>
      </c>
      <c r="S22" s="18">
        <f t="shared" si="6"/>
        <v>1.1039999999999999</v>
      </c>
      <c r="T22" s="18">
        <f t="shared" si="3"/>
        <v>0.45999999999999991</v>
      </c>
      <c r="U22" s="18">
        <f t="shared" si="4"/>
        <v>4.8759999999999994</v>
      </c>
    </row>
    <row r="23" spans="1:32" s="5" customFormat="1" x14ac:dyDescent="0.25">
      <c r="A23" s="5" t="s">
        <v>1054</v>
      </c>
      <c r="B23" s="5" t="s">
        <v>7</v>
      </c>
      <c r="C23" s="31"/>
      <c r="D23" s="31">
        <v>4400</v>
      </c>
      <c r="E23" s="31">
        <v>4400</v>
      </c>
      <c r="F23" s="31">
        <v>14933.5</v>
      </c>
      <c r="G23" s="18">
        <v>7.65</v>
      </c>
      <c r="H23" s="18">
        <v>6.7329999999999997</v>
      </c>
      <c r="I23" s="18">
        <f t="shared" si="0"/>
        <v>3.9999999999999996</v>
      </c>
      <c r="J23" s="5" t="s">
        <v>124</v>
      </c>
      <c r="K23" s="5" t="s">
        <v>85</v>
      </c>
      <c r="L23" s="5">
        <v>84025</v>
      </c>
      <c r="M23" s="6">
        <v>42604</v>
      </c>
      <c r="N23" s="18">
        <f t="shared" si="1"/>
        <v>9.1999999999999985E-2</v>
      </c>
      <c r="O23" s="18">
        <f>N23*4</f>
        <v>0.36799999999999994</v>
      </c>
      <c r="P23" s="18">
        <f t="shared" si="7"/>
        <v>1.1039999999999999</v>
      </c>
      <c r="Q23" s="18">
        <f t="shared" si="2"/>
        <v>1.1039999999999999</v>
      </c>
      <c r="R23" s="18">
        <f t="shared" si="5"/>
        <v>1.1039999999999999</v>
      </c>
      <c r="S23" s="18">
        <f t="shared" si="6"/>
        <v>1.1039999999999999</v>
      </c>
      <c r="T23" s="18">
        <f t="shared" si="3"/>
        <v>0.45999999999999991</v>
      </c>
      <c r="U23" s="18">
        <f t="shared" si="4"/>
        <v>5.2439999999999998</v>
      </c>
    </row>
    <row r="24" spans="1:32" s="5" customFormat="1" x14ac:dyDescent="0.25">
      <c r="A24" s="5" t="s">
        <v>1320</v>
      </c>
      <c r="B24" s="5" t="s">
        <v>7</v>
      </c>
      <c r="C24" s="31"/>
      <c r="D24" s="31">
        <v>4400</v>
      </c>
      <c r="E24" s="31">
        <v>4400</v>
      </c>
      <c r="F24" s="31">
        <v>11384</v>
      </c>
      <c r="G24" s="18">
        <v>5.0149999999999997</v>
      </c>
      <c r="H24" s="18">
        <v>4.3869999999999996</v>
      </c>
      <c r="I24" s="18">
        <f t="shared" si="0"/>
        <v>3.9999999999999996</v>
      </c>
      <c r="J24" s="5" t="s">
        <v>175</v>
      </c>
      <c r="K24" s="5" t="s">
        <v>11</v>
      </c>
      <c r="L24" s="5">
        <v>84121</v>
      </c>
      <c r="M24" s="6">
        <v>42894</v>
      </c>
      <c r="N24" s="18">
        <f t="shared" si="1"/>
        <v>9.1999999999999985E-2</v>
      </c>
      <c r="O24" s="18">
        <v>0</v>
      </c>
      <c r="P24" s="18">
        <f>N24*6</f>
        <v>0.55199999999999994</v>
      </c>
      <c r="Q24" s="18">
        <f t="shared" si="2"/>
        <v>1.1039999999999999</v>
      </c>
      <c r="R24" s="18">
        <f t="shared" si="5"/>
        <v>1.1039999999999999</v>
      </c>
      <c r="S24" s="18">
        <f t="shared" si="6"/>
        <v>1.1039999999999999</v>
      </c>
      <c r="T24" s="18">
        <f t="shared" si="3"/>
        <v>0.45999999999999991</v>
      </c>
      <c r="U24" s="18">
        <f t="shared" si="4"/>
        <v>4.3239999999999998</v>
      </c>
    </row>
    <row r="25" spans="1:32" s="5" customFormat="1" x14ac:dyDescent="0.25">
      <c r="A25" s="5" t="s">
        <v>1058</v>
      </c>
      <c r="B25" s="5" t="s">
        <v>7</v>
      </c>
      <c r="C25" s="31"/>
      <c r="D25" s="31">
        <v>3229.6</v>
      </c>
      <c r="E25" s="31">
        <v>3229.6</v>
      </c>
      <c r="F25" s="31">
        <v>8545.2999999999993</v>
      </c>
      <c r="G25" s="18">
        <v>3.51</v>
      </c>
      <c r="H25" s="18">
        <v>2.9359999999999999</v>
      </c>
      <c r="I25" s="18">
        <f t="shared" si="0"/>
        <v>2.9359999999999995</v>
      </c>
      <c r="J25" s="5" t="s">
        <v>414</v>
      </c>
      <c r="K25" s="5" t="s">
        <v>415</v>
      </c>
      <c r="L25" s="5">
        <v>84050</v>
      </c>
      <c r="M25" s="6">
        <v>42797</v>
      </c>
      <c r="N25" s="18">
        <f t="shared" si="1"/>
        <v>6.7527999999999991E-2</v>
      </c>
      <c r="O25" s="18">
        <v>0</v>
      </c>
      <c r="P25" s="18">
        <f>N25*9</f>
        <v>0.60775199999999996</v>
      </c>
      <c r="Q25" s="18">
        <f t="shared" si="2"/>
        <v>0.81033599999999995</v>
      </c>
      <c r="R25" s="18">
        <f t="shared" si="5"/>
        <v>0.81033599999999995</v>
      </c>
      <c r="S25" s="18">
        <f t="shared" si="6"/>
        <v>0.81033599999999995</v>
      </c>
      <c r="T25" s="18">
        <f t="shared" si="3"/>
        <v>0.33763999999999994</v>
      </c>
      <c r="U25" s="18">
        <f t="shared" si="4"/>
        <v>3.3763999999999998</v>
      </c>
    </row>
    <row r="26" spans="1:32" s="5" customFormat="1" x14ac:dyDescent="0.25">
      <c r="A26" s="5" t="s">
        <v>1061</v>
      </c>
      <c r="B26" s="5" t="s">
        <v>7</v>
      </c>
      <c r="C26" s="31"/>
      <c r="D26" s="31">
        <v>4400</v>
      </c>
      <c r="E26" s="31">
        <v>4400</v>
      </c>
      <c r="F26" s="31">
        <v>25753</v>
      </c>
      <c r="G26" s="18">
        <v>7.98</v>
      </c>
      <c r="H26" s="18">
        <v>6.2910000000000004</v>
      </c>
      <c r="I26" s="18">
        <f t="shared" si="0"/>
        <v>3.9999999999999996</v>
      </c>
      <c r="J26" s="5" t="s">
        <v>171</v>
      </c>
      <c r="K26" s="5" t="s">
        <v>66</v>
      </c>
      <c r="L26" s="5">
        <v>84040</v>
      </c>
      <c r="M26" s="6">
        <v>42544</v>
      </c>
      <c r="N26" s="18">
        <f t="shared" si="1"/>
        <v>9.1999999999999985E-2</v>
      </c>
      <c r="O26" s="18">
        <f>N26*6</f>
        <v>0.55199999999999994</v>
      </c>
      <c r="P26" s="18">
        <f>N26*12</f>
        <v>1.1039999999999999</v>
      </c>
      <c r="Q26" s="18">
        <f t="shared" si="2"/>
        <v>1.1039999999999999</v>
      </c>
      <c r="R26" s="18">
        <f t="shared" si="5"/>
        <v>1.1039999999999999</v>
      </c>
      <c r="S26" s="18">
        <f t="shared" si="6"/>
        <v>1.1039999999999999</v>
      </c>
      <c r="T26" s="18">
        <f t="shared" si="3"/>
        <v>0.45999999999999991</v>
      </c>
      <c r="U26" s="18">
        <f t="shared" si="4"/>
        <v>5.4279999999999999</v>
      </c>
    </row>
    <row r="27" spans="1:32" s="5" customFormat="1" x14ac:dyDescent="0.25">
      <c r="A27" s="5" t="s">
        <v>1067</v>
      </c>
      <c r="B27" s="5" t="s">
        <v>7</v>
      </c>
      <c r="C27" s="31"/>
      <c r="D27" s="31">
        <v>4400</v>
      </c>
      <c r="E27" s="31">
        <v>4400</v>
      </c>
      <c r="F27" s="31">
        <v>15749</v>
      </c>
      <c r="G27" s="18">
        <v>4.83</v>
      </c>
      <c r="H27" s="18">
        <v>4.1289999999999996</v>
      </c>
      <c r="I27" s="18">
        <f t="shared" si="0"/>
        <v>3.9999999999999996</v>
      </c>
      <c r="J27" s="5" t="s">
        <v>67</v>
      </c>
      <c r="K27" s="5" t="s">
        <v>11</v>
      </c>
      <c r="L27" s="5">
        <v>84095</v>
      </c>
      <c r="M27" s="6">
        <v>42717</v>
      </c>
      <c r="N27" s="18">
        <f t="shared" si="1"/>
        <v>9.1999999999999985E-2</v>
      </c>
      <c r="O27" s="18">
        <v>0</v>
      </c>
      <c r="P27" s="18">
        <f>N27*12</f>
        <v>1.1039999999999999</v>
      </c>
      <c r="Q27" s="18">
        <f t="shared" si="2"/>
        <v>1.1039999999999999</v>
      </c>
      <c r="R27" s="18">
        <f t="shared" si="5"/>
        <v>1.1039999999999999</v>
      </c>
      <c r="S27" s="18">
        <f t="shared" si="6"/>
        <v>1.1039999999999999</v>
      </c>
      <c r="T27" s="18">
        <f t="shared" si="3"/>
        <v>0.45999999999999991</v>
      </c>
      <c r="U27" s="18">
        <f t="shared" si="4"/>
        <v>4.8759999999999994</v>
      </c>
    </row>
    <row r="28" spans="1:32" s="5" customFormat="1" x14ac:dyDescent="0.25">
      <c r="A28" s="5" t="s">
        <v>1068</v>
      </c>
      <c r="B28" s="5" t="s">
        <v>7</v>
      </c>
      <c r="C28" s="31"/>
      <c r="D28" s="31">
        <v>3472.7</v>
      </c>
      <c r="E28" s="31">
        <v>3472.7</v>
      </c>
      <c r="F28" s="31">
        <v>13875</v>
      </c>
      <c r="G28" s="18">
        <v>3.85</v>
      </c>
      <c r="H28" s="18">
        <v>3.157</v>
      </c>
      <c r="I28" s="18">
        <f t="shared" si="0"/>
        <v>3.1569999999999996</v>
      </c>
      <c r="J28" s="5" t="s">
        <v>175</v>
      </c>
      <c r="K28" s="5" t="s">
        <v>11</v>
      </c>
      <c r="L28" s="5">
        <v>84117</v>
      </c>
      <c r="M28" s="6">
        <v>42577</v>
      </c>
      <c r="N28" s="18">
        <f t="shared" si="1"/>
        <v>7.2610999999999995E-2</v>
      </c>
      <c r="O28" s="18">
        <f>N28*5</f>
        <v>0.36305499999999996</v>
      </c>
      <c r="P28" s="18">
        <f>N28*12</f>
        <v>0.871332</v>
      </c>
      <c r="Q28" s="18">
        <f t="shared" si="2"/>
        <v>0.871332</v>
      </c>
      <c r="R28" s="18">
        <f t="shared" si="5"/>
        <v>0.871332</v>
      </c>
      <c r="S28" s="18">
        <f t="shared" si="6"/>
        <v>0.871332</v>
      </c>
      <c r="T28" s="18">
        <f t="shared" si="3"/>
        <v>0.36305499999999996</v>
      </c>
      <c r="U28" s="18">
        <f t="shared" si="4"/>
        <v>4.2114379999999993</v>
      </c>
    </row>
    <row r="29" spans="1:32" s="5" customFormat="1" x14ac:dyDescent="0.25">
      <c r="A29" s="5" t="s">
        <v>1069</v>
      </c>
      <c r="B29" s="5" t="s">
        <v>7</v>
      </c>
      <c r="C29" s="31"/>
      <c r="D29" s="31">
        <v>4400</v>
      </c>
      <c r="E29" s="31">
        <v>4400</v>
      </c>
      <c r="F29" s="31">
        <v>32124</v>
      </c>
      <c r="G29" s="18">
        <v>6.24</v>
      </c>
      <c r="H29" s="18">
        <v>4.9560000000000004</v>
      </c>
      <c r="I29" s="18">
        <f t="shared" si="0"/>
        <v>3.9999999999999996</v>
      </c>
      <c r="J29" s="5" t="s">
        <v>130</v>
      </c>
      <c r="K29" s="5" t="s">
        <v>11</v>
      </c>
      <c r="L29" s="5">
        <v>84047</v>
      </c>
      <c r="M29" s="6">
        <v>42628</v>
      </c>
      <c r="N29" s="18">
        <f t="shared" si="1"/>
        <v>9.1999999999999985E-2</v>
      </c>
      <c r="O29" s="18">
        <f>N29*3</f>
        <v>0.27599999999999997</v>
      </c>
      <c r="P29" s="18">
        <f>N29*12</f>
        <v>1.1039999999999999</v>
      </c>
      <c r="Q29" s="18">
        <f t="shared" si="2"/>
        <v>1.1039999999999999</v>
      </c>
      <c r="R29" s="18">
        <f t="shared" si="5"/>
        <v>1.1039999999999999</v>
      </c>
      <c r="S29" s="18">
        <f t="shared" si="6"/>
        <v>1.1039999999999999</v>
      </c>
      <c r="T29" s="18">
        <f t="shared" si="3"/>
        <v>0.45999999999999991</v>
      </c>
      <c r="U29" s="18">
        <f t="shared" si="4"/>
        <v>5.1520000000000001</v>
      </c>
    </row>
    <row r="30" spans="1:32" s="5" customFormat="1" x14ac:dyDescent="0.25">
      <c r="A30" s="5" t="s">
        <v>1071</v>
      </c>
      <c r="B30" s="5" t="s">
        <v>7</v>
      </c>
      <c r="C30" s="31"/>
      <c r="D30" s="31">
        <v>4400</v>
      </c>
      <c r="E30" s="31">
        <v>4400</v>
      </c>
      <c r="F30" s="31">
        <v>13150</v>
      </c>
      <c r="G30" s="18">
        <v>10.26</v>
      </c>
      <c r="H30" s="18">
        <v>8.9749999999999996</v>
      </c>
      <c r="I30" s="18">
        <f t="shared" si="0"/>
        <v>3.9999999999999996</v>
      </c>
      <c r="J30" s="5" t="s">
        <v>1072</v>
      </c>
      <c r="K30" s="5" t="s">
        <v>202</v>
      </c>
      <c r="L30" s="5">
        <v>84645</v>
      </c>
      <c r="M30" s="6">
        <v>42821</v>
      </c>
      <c r="N30" s="18">
        <f t="shared" si="1"/>
        <v>9.1999999999999985E-2</v>
      </c>
      <c r="O30" s="18">
        <v>0</v>
      </c>
      <c r="P30" s="18">
        <f>N30*9</f>
        <v>0.82799999999999985</v>
      </c>
      <c r="Q30" s="18">
        <f t="shared" si="2"/>
        <v>1.1039999999999999</v>
      </c>
      <c r="R30" s="18">
        <f t="shared" si="5"/>
        <v>1.1039999999999999</v>
      </c>
      <c r="S30" s="18">
        <f t="shared" si="6"/>
        <v>1.1039999999999999</v>
      </c>
      <c r="T30" s="18">
        <f t="shared" si="3"/>
        <v>0.45999999999999991</v>
      </c>
      <c r="U30" s="18">
        <f t="shared" si="4"/>
        <v>4.5999999999999996</v>
      </c>
    </row>
    <row r="31" spans="1:32" s="5" customFormat="1" x14ac:dyDescent="0.25">
      <c r="A31" s="5" t="s">
        <v>924</v>
      </c>
      <c r="B31" s="5" t="s">
        <v>7</v>
      </c>
      <c r="C31" s="31"/>
      <c r="D31" s="31">
        <v>4400</v>
      </c>
      <c r="E31" s="31">
        <v>4400</v>
      </c>
      <c r="F31" s="31">
        <v>18146</v>
      </c>
      <c r="G31" s="18">
        <v>5.7</v>
      </c>
      <c r="H31" s="18">
        <v>4.5490000000000004</v>
      </c>
      <c r="I31" s="18">
        <f t="shared" si="0"/>
        <v>3.9999999999999996</v>
      </c>
      <c r="J31" s="5" t="s">
        <v>13</v>
      </c>
      <c r="K31" s="5" t="s">
        <v>11</v>
      </c>
      <c r="L31" s="5">
        <v>84108</v>
      </c>
      <c r="M31" s="6">
        <v>42503</v>
      </c>
      <c r="N31" s="18">
        <f t="shared" si="1"/>
        <v>9.1999999999999985E-2</v>
      </c>
      <c r="O31" s="18">
        <f>N31*7</f>
        <v>0.64399999999999991</v>
      </c>
      <c r="P31" s="18">
        <f>N31*12</f>
        <v>1.1039999999999999</v>
      </c>
      <c r="Q31" s="18">
        <f t="shared" si="2"/>
        <v>1.1039999999999999</v>
      </c>
      <c r="R31" s="18">
        <f t="shared" si="5"/>
        <v>1.1039999999999999</v>
      </c>
      <c r="S31" s="18">
        <f t="shared" si="6"/>
        <v>1.1039999999999999</v>
      </c>
      <c r="T31" s="18">
        <f t="shared" si="3"/>
        <v>0.45999999999999991</v>
      </c>
      <c r="U31" s="18">
        <f t="shared" si="4"/>
        <v>5.52</v>
      </c>
    </row>
    <row r="32" spans="1:32" s="5" customFormat="1" x14ac:dyDescent="0.25">
      <c r="A32" s="5" t="s">
        <v>1073</v>
      </c>
      <c r="B32" s="5" t="s">
        <v>7</v>
      </c>
      <c r="C32" s="31"/>
      <c r="D32" s="31">
        <v>4400</v>
      </c>
      <c r="E32" s="31">
        <v>4400</v>
      </c>
      <c r="F32" s="31">
        <v>20133</v>
      </c>
      <c r="G32" s="18">
        <v>5.415</v>
      </c>
      <c r="H32" s="18">
        <v>4.0199999999999996</v>
      </c>
      <c r="I32" s="18">
        <f t="shared" si="0"/>
        <v>3.9999999999999996</v>
      </c>
      <c r="J32" s="5" t="s">
        <v>609</v>
      </c>
      <c r="K32" s="5" t="s">
        <v>66</v>
      </c>
      <c r="L32" s="5">
        <v>84015</v>
      </c>
      <c r="M32" s="6">
        <v>42717</v>
      </c>
      <c r="N32" s="18">
        <f t="shared" si="1"/>
        <v>9.1999999999999985E-2</v>
      </c>
      <c r="O32" s="18">
        <v>0</v>
      </c>
      <c r="P32" s="18">
        <f>N32*12</f>
        <v>1.1039999999999999</v>
      </c>
      <c r="Q32" s="18">
        <f t="shared" si="2"/>
        <v>1.1039999999999999</v>
      </c>
      <c r="R32" s="18">
        <f t="shared" si="5"/>
        <v>1.1039999999999999</v>
      </c>
      <c r="S32" s="18">
        <f t="shared" si="6"/>
        <v>1.1039999999999999</v>
      </c>
      <c r="T32" s="18">
        <f t="shared" si="3"/>
        <v>0.45999999999999991</v>
      </c>
      <c r="U32" s="18">
        <f t="shared" si="4"/>
        <v>4.8759999999999994</v>
      </c>
    </row>
    <row r="33" spans="1:21" s="5" customFormat="1" x14ac:dyDescent="0.25">
      <c r="A33" s="5" t="s">
        <v>1074</v>
      </c>
      <c r="B33" s="5" t="s">
        <v>7</v>
      </c>
      <c r="C33" s="31"/>
      <c r="D33" s="31">
        <v>2284.6999999999998</v>
      </c>
      <c r="E33" s="31">
        <v>2284.6999999999998</v>
      </c>
      <c r="F33" s="31">
        <v>12251</v>
      </c>
      <c r="G33" s="18">
        <v>2.4750000000000001</v>
      </c>
      <c r="H33" s="18">
        <v>2.077</v>
      </c>
      <c r="I33" s="18">
        <f t="shared" si="0"/>
        <v>2.0769999999999995</v>
      </c>
      <c r="J33" s="5" t="s">
        <v>35</v>
      </c>
      <c r="K33" s="5" t="s">
        <v>11</v>
      </c>
      <c r="L33" s="5">
        <v>84093</v>
      </c>
      <c r="M33" s="6">
        <v>42775</v>
      </c>
      <c r="N33" s="18">
        <f t="shared" si="1"/>
        <v>4.7770999999999987E-2</v>
      </c>
      <c r="O33" s="18">
        <v>0</v>
      </c>
      <c r="P33" s="18">
        <f>N33*10</f>
        <v>0.47770999999999986</v>
      </c>
      <c r="Q33" s="18">
        <f t="shared" si="2"/>
        <v>0.57325199999999987</v>
      </c>
      <c r="R33" s="18">
        <f t="shared" si="5"/>
        <v>0.57325199999999987</v>
      </c>
      <c r="S33" s="18">
        <f t="shared" si="6"/>
        <v>0.57325199999999987</v>
      </c>
      <c r="T33" s="18">
        <f t="shared" si="3"/>
        <v>0.23885499999999993</v>
      </c>
      <c r="U33" s="18">
        <f t="shared" si="4"/>
        <v>2.4363209999999995</v>
      </c>
    </row>
    <row r="34" spans="1:21" s="5" customFormat="1" x14ac:dyDescent="0.25">
      <c r="A34" s="5" t="s">
        <v>1075</v>
      </c>
      <c r="B34" s="5" t="s">
        <v>7</v>
      </c>
      <c r="C34" s="31"/>
      <c r="D34" s="31">
        <v>4400</v>
      </c>
      <c r="E34" s="31">
        <v>4400</v>
      </c>
      <c r="F34" s="31">
        <v>8512.39</v>
      </c>
      <c r="G34" s="18">
        <v>7.48</v>
      </c>
      <c r="H34" s="18">
        <v>6.6970000000000001</v>
      </c>
      <c r="I34" s="18">
        <f t="shared" ref="I34:I65" si="8">(E34/1.1)/1000</f>
        <v>3.9999999999999996</v>
      </c>
      <c r="J34" s="5" t="s">
        <v>17</v>
      </c>
      <c r="K34" s="5" t="s">
        <v>11</v>
      </c>
      <c r="L34" s="5">
        <v>84065</v>
      </c>
      <c r="M34" s="6">
        <v>42822</v>
      </c>
      <c r="N34" s="18">
        <f t="shared" si="1"/>
        <v>9.1999999999999985E-2</v>
      </c>
      <c r="O34" s="18">
        <v>0</v>
      </c>
      <c r="P34" s="18">
        <f>N34*9</f>
        <v>0.82799999999999985</v>
      </c>
      <c r="Q34" s="18">
        <f t="shared" si="2"/>
        <v>1.1039999999999999</v>
      </c>
      <c r="R34" s="18">
        <f t="shared" si="5"/>
        <v>1.1039999999999999</v>
      </c>
      <c r="S34" s="18">
        <f t="shared" si="6"/>
        <v>1.1039999999999999</v>
      </c>
      <c r="T34" s="18">
        <f t="shared" si="3"/>
        <v>0.45999999999999991</v>
      </c>
      <c r="U34" s="18">
        <f t="shared" si="4"/>
        <v>4.5999999999999996</v>
      </c>
    </row>
    <row r="35" spans="1:21" s="5" customFormat="1" x14ac:dyDescent="0.25">
      <c r="A35" s="5" t="s">
        <v>1321</v>
      </c>
      <c r="B35" s="5" t="s">
        <v>7</v>
      </c>
      <c r="C35" s="31"/>
      <c r="D35" s="31">
        <v>4400</v>
      </c>
      <c r="E35" s="31">
        <v>4400</v>
      </c>
      <c r="F35" s="31">
        <v>41296.28</v>
      </c>
      <c r="G35" s="18">
        <v>13.02</v>
      </c>
      <c r="H35" s="18">
        <v>11.234</v>
      </c>
      <c r="I35" s="18">
        <f t="shared" si="8"/>
        <v>3.9999999999999996</v>
      </c>
      <c r="J35" s="5" t="s">
        <v>1322</v>
      </c>
      <c r="K35" s="5" t="s">
        <v>415</v>
      </c>
      <c r="L35" s="5">
        <v>84050</v>
      </c>
      <c r="M35" s="6">
        <v>42894</v>
      </c>
      <c r="N35" s="18">
        <f t="shared" si="1"/>
        <v>9.1999999999999985E-2</v>
      </c>
      <c r="O35" s="18">
        <v>0</v>
      </c>
      <c r="P35" s="18">
        <f>N35*6</f>
        <v>0.55199999999999994</v>
      </c>
      <c r="Q35" s="18">
        <f t="shared" si="2"/>
        <v>1.1039999999999999</v>
      </c>
      <c r="R35" s="18">
        <f t="shared" si="5"/>
        <v>1.1039999999999999</v>
      </c>
      <c r="S35" s="18">
        <f t="shared" si="6"/>
        <v>1.1039999999999999</v>
      </c>
      <c r="T35" s="18">
        <f t="shared" si="3"/>
        <v>0.45999999999999991</v>
      </c>
      <c r="U35" s="18">
        <f t="shared" si="4"/>
        <v>4.3239999999999998</v>
      </c>
    </row>
    <row r="36" spans="1:21" s="5" customFormat="1" x14ac:dyDescent="0.25">
      <c r="A36" s="5" t="s">
        <v>1076</v>
      </c>
      <c r="B36" s="5" t="s">
        <v>7</v>
      </c>
      <c r="C36" s="31"/>
      <c r="D36" s="31">
        <v>4400</v>
      </c>
      <c r="E36" s="31">
        <v>4400</v>
      </c>
      <c r="F36" s="31">
        <v>21192</v>
      </c>
      <c r="G36" s="18">
        <v>6.5</v>
      </c>
      <c r="H36" s="18">
        <v>5.09</v>
      </c>
      <c r="I36" s="18">
        <f t="shared" si="8"/>
        <v>3.9999999999999996</v>
      </c>
      <c r="J36" s="5" t="s">
        <v>13</v>
      </c>
      <c r="K36" s="5" t="s">
        <v>11</v>
      </c>
      <c r="L36" s="5">
        <v>84102</v>
      </c>
      <c r="M36" s="6">
        <v>42607</v>
      </c>
      <c r="N36" s="18">
        <f t="shared" si="1"/>
        <v>9.1999999999999985E-2</v>
      </c>
      <c r="O36" s="18">
        <f>N36*4</f>
        <v>0.36799999999999994</v>
      </c>
      <c r="P36" s="18">
        <f t="shared" ref="P36:P42" si="9">N36*12</f>
        <v>1.1039999999999999</v>
      </c>
      <c r="Q36" s="18">
        <f t="shared" si="2"/>
        <v>1.1039999999999999</v>
      </c>
      <c r="R36" s="18">
        <f t="shared" si="5"/>
        <v>1.1039999999999999</v>
      </c>
      <c r="S36" s="18">
        <f t="shared" si="6"/>
        <v>1.1039999999999999</v>
      </c>
      <c r="T36" s="18">
        <f t="shared" si="3"/>
        <v>0.45999999999999991</v>
      </c>
      <c r="U36" s="18">
        <f t="shared" si="4"/>
        <v>5.2439999999999998</v>
      </c>
    </row>
    <row r="37" spans="1:21" s="5" customFormat="1" x14ac:dyDescent="0.25">
      <c r="A37" s="5" t="s">
        <v>1077</v>
      </c>
      <c r="B37" s="5" t="s">
        <v>7</v>
      </c>
      <c r="C37" s="31"/>
      <c r="D37" s="31">
        <v>4400</v>
      </c>
      <c r="E37" s="31">
        <v>4400</v>
      </c>
      <c r="F37" s="31">
        <v>32256</v>
      </c>
      <c r="G37" s="18">
        <v>6.72</v>
      </c>
      <c r="H37" s="18">
        <v>5.0890000000000004</v>
      </c>
      <c r="I37" s="18">
        <f t="shared" si="8"/>
        <v>3.9999999999999996</v>
      </c>
      <c r="J37" s="5" t="s">
        <v>351</v>
      </c>
      <c r="K37" s="5" t="s">
        <v>85</v>
      </c>
      <c r="L37" s="5">
        <v>84045</v>
      </c>
      <c r="M37" s="6">
        <v>42539</v>
      </c>
      <c r="N37" s="18">
        <f t="shared" si="1"/>
        <v>9.1999999999999985E-2</v>
      </c>
      <c r="O37" s="18">
        <f>N37*6</f>
        <v>0.55199999999999994</v>
      </c>
      <c r="P37" s="18">
        <f t="shared" si="9"/>
        <v>1.1039999999999999</v>
      </c>
      <c r="Q37" s="18">
        <f t="shared" si="2"/>
        <v>1.1039999999999999</v>
      </c>
      <c r="R37" s="18">
        <f t="shared" si="5"/>
        <v>1.1039999999999999</v>
      </c>
      <c r="S37" s="18">
        <f t="shared" si="6"/>
        <v>1.1039999999999999</v>
      </c>
      <c r="T37" s="18">
        <f t="shared" si="3"/>
        <v>0.45999999999999991</v>
      </c>
      <c r="U37" s="18">
        <f t="shared" si="4"/>
        <v>5.4279999999999999</v>
      </c>
    </row>
    <row r="38" spans="1:21" s="5" customFormat="1" x14ac:dyDescent="0.25">
      <c r="A38" s="5" t="s">
        <v>925</v>
      </c>
      <c r="B38" s="5" t="s">
        <v>7</v>
      </c>
      <c r="C38" s="31"/>
      <c r="D38" s="31">
        <v>4400</v>
      </c>
      <c r="E38" s="31">
        <v>4400</v>
      </c>
      <c r="F38" s="31">
        <v>36214</v>
      </c>
      <c r="G38" s="18">
        <v>9.4499999999999993</v>
      </c>
      <c r="H38" s="18">
        <v>7.7370000000000001</v>
      </c>
      <c r="I38" s="18">
        <f t="shared" si="8"/>
        <v>3.9999999999999996</v>
      </c>
      <c r="J38" s="5" t="s">
        <v>17</v>
      </c>
      <c r="K38" s="5" t="s">
        <v>11</v>
      </c>
      <c r="L38" s="5">
        <v>84065</v>
      </c>
      <c r="M38" s="6">
        <v>42493</v>
      </c>
      <c r="N38" s="18">
        <f t="shared" si="1"/>
        <v>9.1999999999999985E-2</v>
      </c>
      <c r="O38" s="18">
        <f>N38*7</f>
        <v>0.64399999999999991</v>
      </c>
      <c r="P38" s="18">
        <f t="shared" si="9"/>
        <v>1.1039999999999999</v>
      </c>
      <c r="Q38" s="18">
        <f t="shared" si="2"/>
        <v>1.1039999999999999</v>
      </c>
      <c r="R38" s="18">
        <f t="shared" si="5"/>
        <v>1.1039999999999999</v>
      </c>
      <c r="S38" s="18">
        <f t="shared" si="6"/>
        <v>1.1039999999999999</v>
      </c>
      <c r="T38" s="18">
        <f t="shared" si="3"/>
        <v>0.45999999999999991</v>
      </c>
      <c r="U38" s="18">
        <f t="shared" si="4"/>
        <v>5.52</v>
      </c>
    </row>
    <row r="39" spans="1:21" s="5" customFormat="1" x14ac:dyDescent="0.25">
      <c r="A39" s="5" t="s">
        <v>1079</v>
      </c>
      <c r="B39" s="5" t="s">
        <v>7</v>
      </c>
      <c r="C39" s="31"/>
      <c r="D39" s="31">
        <v>4400</v>
      </c>
      <c r="E39" s="31">
        <v>4400</v>
      </c>
      <c r="F39" s="31">
        <v>23594.5</v>
      </c>
      <c r="G39" s="18">
        <v>8.4</v>
      </c>
      <c r="H39" s="18">
        <v>6.7880000000000003</v>
      </c>
      <c r="I39" s="18">
        <f t="shared" si="8"/>
        <v>3.9999999999999996</v>
      </c>
      <c r="J39" s="5" t="s">
        <v>67</v>
      </c>
      <c r="K39" s="5" t="s">
        <v>11</v>
      </c>
      <c r="L39" s="5">
        <v>84095</v>
      </c>
      <c r="M39" s="6">
        <v>42604</v>
      </c>
      <c r="N39" s="18">
        <f t="shared" si="1"/>
        <v>9.1999999999999985E-2</v>
      </c>
      <c r="O39" s="18">
        <f>N39*4</f>
        <v>0.36799999999999994</v>
      </c>
      <c r="P39" s="18">
        <f t="shared" si="9"/>
        <v>1.1039999999999999</v>
      </c>
      <c r="Q39" s="18">
        <f t="shared" si="2"/>
        <v>1.1039999999999999</v>
      </c>
      <c r="R39" s="18">
        <f t="shared" si="5"/>
        <v>1.1039999999999999</v>
      </c>
      <c r="S39" s="18">
        <f t="shared" si="6"/>
        <v>1.1039999999999999</v>
      </c>
      <c r="T39" s="18">
        <f t="shared" si="3"/>
        <v>0.45999999999999991</v>
      </c>
      <c r="U39" s="18">
        <f t="shared" si="4"/>
        <v>5.2439999999999998</v>
      </c>
    </row>
    <row r="40" spans="1:21" s="5" customFormat="1" x14ac:dyDescent="0.25">
      <c r="A40" s="5" t="s">
        <v>926</v>
      </c>
      <c r="B40" s="5" t="s">
        <v>7</v>
      </c>
      <c r="C40" s="31"/>
      <c r="D40" s="31">
        <v>4400</v>
      </c>
      <c r="E40" s="31">
        <v>4400</v>
      </c>
      <c r="F40" s="31">
        <v>24042</v>
      </c>
      <c r="G40" s="18">
        <v>5.5650000000000004</v>
      </c>
      <c r="H40" s="18">
        <v>4.4809999999999999</v>
      </c>
      <c r="I40" s="18">
        <f t="shared" si="8"/>
        <v>3.9999999999999996</v>
      </c>
      <c r="J40" s="5" t="s">
        <v>89</v>
      </c>
      <c r="K40" s="5" t="s">
        <v>11</v>
      </c>
      <c r="L40" s="5">
        <v>84123</v>
      </c>
      <c r="M40" s="6">
        <v>42493</v>
      </c>
      <c r="N40" s="18">
        <f t="shared" si="1"/>
        <v>9.1999999999999985E-2</v>
      </c>
      <c r="O40" s="18">
        <f>N40*7</f>
        <v>0.64399999999999991</v>
      </c>
      <c r="P40" s="18">
        <f t="shared" si="9"/>
        <v>1.1039999999999999</v>
      </c>
      <c r="Q40" s="18">
        <f t="shared" si="2"/>
        <v>1.1039999999999999</v>
      </c>
      <c r="R40" s="18">
        <f t="shared" si="5"/>
        <v>1.1039999999999999</v>
      </c>
      <c r="S40" s="18">
        <f t="shared" si="6"/>
        <v>1.1039999999999999</v>
      </c>
      <c r="T40" s="18">
        <f t="shared" si="3"/>
        <v>0.45999999999999991</v>
      </c>
      <c r="U40" s="18">
        <f t="shared" si="4"/>
        <v>5.52</v>
      </c>
    </row>
    <row r="41" spans="1:21" s="5" customFormat="1" x14ac:dyDescent="0.25">
      <c r="A41" s="5" t="s">
        <v>1082</v>
      </c>
      <c r="B41" s="5" t="s">
        <v>7</v>
      </c>
      <c r="C41" s="31"/>
      <c r="D41" s="31">
        <v>4400</v>
      </c>
      <c r="E41" s="31">
        <v>4400</v>
      </c>
      <c r="F41" s="31">
        <v>58000</v>
      </c>
      <c r="G41" s="18">
        <v>13.25</v>
      </c>
      <c r="H41" s="18">
        <v>10.587999999999999</v>
      </c>
      <c r="I41" s="18">
        <f t="shared" si="8"/>
        <v>3.9999999999999996</v>
      </c>
      <c r="J41" s="5" t="s">
        <v>1083</v>
      </c>
      <c r="K41" s="5" t="s">
        <v>282</v>
      </c>
      <c r="L41" s="5">
        <v>84622</v>
      </c>
      <c r="M41" s="6">
        <v>42576</v>
      </c>
      <c r="N41" s="18">
        <f t="shared" si="1"/>
        <v>9.1999999999999985E-2</v>
      </c>
      <c r="O41" s="18">
        <f>N41*5</f>
        <v>0.45999999999999991</v>
      </c>
      <c r="P41" s="18">
        <f t="shared" si="9"/>
        <v>1.1039999999999999</v>
      </c>
      <c r="Q41" s="18">
        <f t="shared" si="2"/>
        <v>1.1039999999999999</v>
      </c>
      <c r="R41" s="18">
        <f t="shared" si="5"/>
        <v>1.1039999999999999</v>
      </c>
      <c r="S41" s="18">
        <f t="shared" si="6"/>
        <v>1.1039999999999999</v>
      </c>
      <c r="T41" s="18">
        <f t="shared" si="3"/>
        <v>0.45999999999999991</v>
      </c>
      <c r="U41" s="18">
        <f t="shared" si="4"/>
        <v>5.3359999999999994</v>
      </c>
    </row>
    <row r="42" spans="1:21" s="5" customFormat="1" x14ac:dyDescent="0.25">
      <c r="A42" s="5" t="s">
        <v>1084</v>
      </c>
      <c r="B42" s="5" t="s">
        <v>7</v>
      </c>
      <c r="C42" s="31"/>
      <c r="D42" s="31">
        <v>3042.6</v>
      </c>
      <c r="E42" s="31">
        <v>3042.6</v>
      </c>
      <c r="F42" s="31">
        <v>17500</v>
      </c>
      <c r="G42" s="18">
        <v>3.4449999999999998</v>
      </c>
      <c r="H42" s="18">
        <v>2.9249999999999998</v>
      </c>
      <c r="I42" s="18">
        <f t="shared" si="8"/>
        <v>2.7659999999999996</v>
      </c>
      <c r="J42" s="5" t="s">
        <v>609</v>
      </c>
      <c r="K42" s="5" t="s">
        <v>66</v>
      </c>
      <c r="L42" s="5">
        <v>84015</v>
      </c>
      <c r="M42" s="6">
        <v>42539</v>
      </c>
      <c r="N42" s="18">
        <f t="shared" si="1"/>
        <v>6.3617999999999994E-2</v>
      </c>
      <c r="O42" s="18">
        <f>N42*6</f>
        <v>0.38170799999999994</v>
      </c>
      <c r="P42" s="18">
        <f t="shared" si="9"/>
        <v>0.76341599999999987</v>
      </c>
      <c r="Q42" s="18">
        <f t="shared" si="2"/>
        <v>0.76341599999999987</v>
      </c>
      <c r="R42" s="18">
        <f t="shared" si="5"/>
        <v>0.76341599999999987</v>
      </c>
      <c r="S42" s="18">
        <f t="shared" si="6"/>
        <v>0.76341599999999987</v>
      </c>
      <c r="T42" s="18">
        <f t="shared" si="3"/>
        <v>0.31808999999999998</v>
      </c>
      <c r="U42" s="18">
        <f t="shared" si="4"/>
        <v>3.7534619999999999</v>
      </c>
    </row>
    <row r="43" spans="1:21" s="5" customFormat="1" x14ac:dyDescent="0.25">
      <c r="A43" s="5" t="s">
        <v>1085</v>
      </c>
      <c r="B43" s="5" t="s">
        <v>7</v>
      </c>
      <c r="C43" s="31"/>
      <c r="D43" s="31">
        <v>4400</v>
      </c>
      <c r="E43" s="31">
        <v>4400</v>
      </c>
      <c r="F43" s="31">
        <v>46744.95</v>
      </c>
      <c r="G43" s="18">
        <v>11.055</v>
      </c>
      <c r="H43" s="18">
        <v>9.3680000000000003</v>
      </c>
      <c r="I43" s="18">
        <f t="shared" si="8"/>
        <v>3.9999999999999996</v>
      </c>
      <c r="J43" s="5" t="s">
        <v>124</v>
      </c>
      <c r="K43" s="5" t="s">
        <v>66</v>
      </c>
      <c r="L43" s="5">
        <v>84025</v>
      </c>
      <c r="M43" s="6">
        <v>42842</v>
      </c>
      <c r="N43" s="18">
        <f t="shared" si="1"/>
        <v>9.1999999999999985E-2</v>
      </c>
      <c r="O43" s="18">
        <v>0</v>
      </c>
      <c r="P43" s="18">
        <f>N43*8</f>
        <v>0.73599999999999988</v>
      </c>
      <c r="Q43" s="18">
        <f t="shared" si="2"/>
        <v>1.1039999999999999</v>
      </c>
      <c r="R43" s="18">
        <f t="shared" si="5"/>
        <v>1.1039999999999999</v>
      </c>
      <c r="S43" s="18">
        <f t="shared" si="6"/>
        <v>1.1039999999999999</v>
      </c>
      <c r="T43" s="18">
        <f t="shared" si="3"/>
        <v>0.45999999999999991</v>
      </c>
      <c r="U43" s="18">
        <f t="shared" si="4"/>
        <v>4.508</v>
      </c>
    </row>
    <row r="44" spans="1:21" s="5" customFormat="1" x14ac:dyDescent="0.25">
      <c r="A44" s="5" t="s">
        <v>1087</v>
      </c>
      <c r="B44" s="5" t="s">
        <v>7</v>
      </c>
      <c r="C44" s="31"/>
      <c r="D44" s="31">
        <v>4400</v>
      </c>
      <c r="E44" s="31">
        <v>4400</v>
      </c>
      <c r="F44" s="31">
        <v>39946.32</v>
      </c>
      <c r="G44" s="18">
        <v>7.8479999999999999</v>
      </c>
      <c r="H44" s="18">
        <v>6.7380000000000004</v>
      </c>
      <c r="I44" s="18">
        <f t="shared" si="8"/>
        <v>3.9999999999999996</v>
      </c>
      <c r="J44" s="5" t="s">
        <v>555</v>
      </c>
      <c r="K44" s="5" t="s">
        <v>51</v>
      </c>
      <c r="L44" s="5">
        <v>84401</v>
      </c>
      <c r="M44" s="6">
        <v>42648</v>
      </c>
      <c r="N44" s="18">
        <f t="shared" si="1"/>
        <v>9.1999999999999985E-2</v>
      </c>
      <c r="O44" s="18">
        <f>N44*2</f>
        <v>0.18399999999999997</v>
      </c>
      <c r="P44" s="18">
        <f t="shared" ref="P44:P49" si="10">N44*12</f>
        <v>1.1039999999999999</v>
      </c>
      <c r="Q44" s="18">
        <f t="shared" si="2"/>
        <v>1.1039999999999999</v>
      </c>
      <c r="R44" s="18">
        <f t="shared" si="5"/>
        <v>1.1039999999999999</v>
      </c>
      <c r="S44" s="18">
        <f t="shared" si="6"/>
        <v>1.1039999999999999</v>
      </c>
      <c r="T44" s="18">
        <f t="shared" si="3"/>
        <v>0.45999999999999991</v>
      </c>
      <c r="U44" s="18">
        <f t="shared" si="4"/>
        <v>5.0599999999999996</v>
      </c>
    </row>
    <row r="45" spans="1:21" s="5" customFormat="1" x14ac:dyDescent="0.25">
      <c r="A45" s="5" t="s">
        <v>1088</v>
      </c>
      <c r="B45" s="5" t="s">
        <v>7</v>
      </c>
      <c r="C45" s="31"/>
      <c r="D45" s="31">
        <v>4400</v>
      </c>
      <c r="E45" s="31">
        <v>4400</v>
      </c>
      <c r="F45" s="31">
        <v>11637.87</v>
      </c>
      <c r="G45" s="18">
        <v>6.12</v>
      </c>
      <c r="H45" s="18">
        <v>5.2350000000000003</v>
      </c>
      <c r="I45" s="18">
        <f t="shared" si="8"/>
        <v>3.9999999999999996</v>
      </c>
      <c r="J45" s="5" t="s">
        <v>13</v>
      </c>
      <c r="K45" s="5" t="s">
        <v>11</v>
      </c>
      <c r="L45" s="5">
        <v>84109</v>
      </c>
      <c r="M45" s="6">
        <v>42626</v>
      </c>
      <c r="N45" s="18">
        <f t="shared" si="1"/>
        <v>9.1999999999999985E-2</v>
      </c>
      <c r="O45" s="18">
        <f>N45*3</f>
        <v>0.27599999999999997</v>
      </c>
      <c r="P45" s="18">
        <f t="shared" si="10"/>
        <v>1.1039999999999999</v>
      </c>
      <c r="Q45" s="18">
        <f t="shared" si="2"/>
        <v>1.1039999999999999</v>
      </c>
      <c r="R45" s="18">
        <f t="shared" si="5"/>
        <v>1.1039999999999999</v>
      </c>
      <c r="S45" s="18">
        <f t="shared" si="6"/>
        <v>1.1039999999999999</v>
      </c>
      <c r="T45" s="18">
        <f t="shared" si="3"/>
        <v>0.45999999999999991</v>
      </c>
      <c r="U45" s="18">
        <f t="shared" si="4"/>
        <v>5.1520000000000001</v>
      </c>
    </row>
    <row r="46" spans="1:21" s="5" customFormat="1" x14ac:dyDescent="0.25">
      <c r="A46" s="5" t="s">
        <v>1089</v>
      </c>
      <c r="B46" s="5" t="s">
        <v>7</v>
      </c>
      <c r="C46" s="31"/>
      <c r="D46" s="31">
        <v>4022.7</v>
      </c>
      <c r="E46" s="31">
        <v>4022.7</v>
      </c>
      <c r="F46" s="31">
        <v>17083.78</v>
      </c>
      <c r="G46" s="18">
        <v>5.5</v>
      </c>
      <c r="H46" s="18">
        <v>3.657</v>
      </c>
      <c r="I46" s="18">
        <f t="shared" si="8"/>
        <v>3.6569999999999996</v>
      </c>
      <c r="J46" s="5" t="s">
        <v>1090</v>
      </c>
      <c r="K46" s="5" t="s">
        <v>51</v>
      </c>
      <c r="L46" s="5">
        <v>84315</v>
      </c>
      <c r="M46" s="6">
        <v>42577</v>
      </c>
      <c r="N46" s="18">
        <f t="shared" si="1"/>
        <v>8.4110999999999991E-2</v>
      </c>
      <c r="O46" s="18">
        <f>N46*5</f>
        <v>0.42055499999999996</v>
      </c>
      <c r="P46" s="18">
        <f t="shared" si="10"/>
        <v>1.0093319999999999</v>
      </c>
      <c r="Q46" s="18">
        <f t="shared" si="2"/>
        <v>1.0093319999999999</v>
      </c>
      <c r="R46" s="18">
        <f t="shared" si="5"/>
        <v>1.0093319999999999</v>
      </c>
      <c r="S46" s="18">
        <f t="shared" si="6"/>
        <v>1.0093319999999999</v>
      </c>
      <c r="T46" s="18">
        <f t="shared" si="3"/>
        <v>0.42055499999999996</v>
      </c>
      <c r="U46" s="18">
        <f t="shared" si="4"/>
        <v>4.8784379999999992</v>
      </c>
    </row>
    <row r="47" spans="1:21" s="5" customFormat="1" x14ac:dyDescent="0.25">
      <c r="A47" s="5" t="s">
        <v>1091</v>
      </c>
      <c r="B47" s="5" t="s">
        <v>7</v>
      </c>
      <c r="C47" s="31"/>
      <c r="D47" s="31">
        <v>4370.3</v>
      </c>
      <c r="E47" s="31">
        <v>4370.3</v>
      </c>
      <c r="F47" s="31">
        <v>8541.06</v>
      </c>
      <c r="G47" s="18">
        <v>4.5599999999999996</v>
      </c>
      <c r="H47" s="18">
        <v>3.9729999999999999</v>
      </c>
      <c r="I47" s="18">
        <f t="shared" si="8"/>
        <v>3.9729999999999999</v>
      </c>
      <c r="J47" s="5" t="s">
        <v>712</v>
      </c>
      <c r="K47" s="5" t="s">
        <v>85</v>
      </c>
      <c r="L47" s="5">
        <v>84664</v>
      </c>
      <c r="M47" s="6">
        <v>42584</v>
      </c>
      <c r="N47" s="18">
        <f t="shared" si="1"/>
        <v>9.1379000000000002E-2</v>
      </c>
      <c r="O47" s="18">
        <f>N47*4</f>
        <v>0.36551600000000001</v>
      </c>
      <c r="P47" s="18">
        <f t="shared" si="10"/>
        <v>1.0965480000000001</v>
      </c>
      <c r="Q47" s="18">
        <f t="shared" si="2"/>
        <v>1.0965480000000001</v>
      </c>
      <c r="R47" s="18">
        <f t="shared" si="5"/>
        <v>1.0965480000000001</v>
      </c>
      <c r="S47" s="18">
        <f t="shared" si="6"/>
        <v>1.0965480000000001</v>
      </c>
      <c r="T47" s="18">
        <f t="shared" si="3"/>
        <v>0.456895</v>
      </c>
      <c r="U47" s="18">
        <f t="shared" si="4"/>
        <v>5.208603000000001</v>
      </c>
    </row>
    <row r="48" spans="1:21" s="5" customFormat="1" x14ac:dyDescent="0.25">
      <c r="A48" s="5" t="s">
        <v>1092</v>
      </c>
      <c r="B48" s="5" t="s">
        <v>7</v>
      </c>
      <c r="C48" s="31"/>
      <c r="D48" s="31">
        <v>4400</v>
      </c>
      <c r="E48" s="31">
        <v>4400</v>
      </c>
      <c r="F48" s="31">
        <v>16155.37</v>
      </c>
      <c r="G48" s="18">
        <v>4.76</v>
      </c>
      <c r="H48" s="18">
        <v>4.0709999999999997</v>
      </c>
      <c r="I48" s="18">
        <f t="shared" si="8"/>
        <v>3.9999999999999996</v>
      </c>
      <c r="J48" s="5" t="s">
        <v>755</v>
      </c>
      <c r="K48" s="5" t="s">
        <v>82</v>
      </c>
      <c r="L48" s="5">
        <v>84332</v>
      </c>
      <c r="M48" s="6">
        <v>42590</v>
      </c>
      <c r="N48" s="18">
        <f t="shared" si="1"/>
        <v>9.1999999999999985E-2</v>
      </c>
      <c r="O48" s="18">
        <f>N48*4</f>
        <v>0.36799999999999994</v>
      </c>
      <c r="P48" s="18">
        <f t="shared" si="10"/>
        <v>1.1039999999999999</v>
      </c>
      <c r="Q48" s="18">
        <f t="shared" si="2"/>
        <v>1.1039999999999999</v>
      </c>
      <c r="R48" s="18">
        <f t="shared" si="5"/>
        <v>1.1039999999999999</v>
      </c>
      <c r="S48" s="18">
        <f t="shared" si="6"/>
        <v>1.1039999999999999</v>
      </c>
      <c r="T48" s="18">
        <f t="shared" si="3"/>
        <v>0.45999999999999991</v>
      </c>
      <c r="U48" s="18">
        <f t="shared" si="4"/>
        <v>5.2439999999999998</v>
      </c>
    </row>
    <row r="49" spans="1:32" s="5" customFormat="1" x14ac:dyDescent="0.25">
      <c r="A49" s="5" t="s">
        <v>1093</v>
      </c>
      <c r="B49" s="5" t="s">
        <v>7</v>
      </c>
      <c r="C49" s="31"/>
      <c r="D49" s="31">
        <v>4400</v>
      </c>
      <c r="E49" s="31">
        <v>4400</v>
      </c>
      <c r="F49" s="31">
        <v>16240</v>
      </c>
      <c r="G49" s="18">
        <v>5.13</v>
      </c>
      <c r="H49" s="18">
        <v>4.4569999999999999</v>
      </c>
      <c r="I49" s="18">
        <f t="shared" si="8"/>
        <v>3.9999999999999996</v>
      </c>
      <c r="J49" s="5" t="s">
        <v>128</v>
      </c>
      <c r="K49" s="5" t="s">
        <v>85</v>
      </c>
      <c r="L49" s="5">
        <v>84003</v>
      </c>
      <c r="M49" s="6">
        <v>42717</v>
      </c>
      <c r="N49" s="18">
        <f t="shared" si="1"/>
        <v>9.1999999999999985E-2</v>
      </c>
      <c r="O49" s="18">
        <v>0</v>
      </c>
      <c r="P49" s="18">
        <f t="shared" si="10"/>
        <v>1.1039999999999999</v>
      </c>
      <c r="Q49" s="18">
        <f t="shared" si="2"/>
        <v>1.1039999999999999</v>
      </c>
      <c r="R49" s="18">
        <f t="shared" si="5"/>
        <v>1.1039999999999999</v>
      </c>
      <c r="S49" s="18">
        <f t="shared" si="6"/>
        <v>1.1039999999999999</v>
      </c>
      <c r="T49" s="18">
        <f t="shared" si="3"/>
        <v>0.45999999999999991</v>
      </c>
      <c r="U49" s="18">
        <f t="shared" si="4"/>
        <v>4.8759999999999994</v>
      </c>
    </row>
    <row r="50" spans="1:32" s="5" customFormat="1" x14ac:dyDescent="0.25">
      <c r="A50" s="5" t="s">
        <v>1106</v>
      </c>
      <c r="B50" s="5" t="s">
        <v>7</v>
      </c>
      <c r="C50" s="31"/>
      <c r="D50" s="31">
        <v>3075.6</v>
      </c>
      <c r="E50" s="31">
        <v>3075.6</v>
      </c>
      <c r="F50" s="31">
        <v>19537.169999999998</v>
      </c>
      <c r="G50" s="18">
        <v>3.18</v>
      </c>
      <c r="H50" s="18">
        <v>2.7959999999999998</v>
      </c>
      <c r="I50" s="18">
        <f t="shared" si="8"/>
        <v>2.7959999999999994</v>
      </c>
      <c r="J50" s="5" t="s">
        <v>50</v>
      </c>
      <c r="K50" s="5" t="s">
        <v>51</v>
      </c>
      <c r="L50" s="5">
        <v>84404</v>
      </c>
      <c r="M50" s="6">
        <v>42828</v>
      </c>
      <c r="N50" s="18">
        <f t="shared" si="1"/>
        <v>6.430799999999999E-2</v>
      </c>
      <c r="O50" s="18">
        <v>0</v>
      </c>
      <c r="P50" s="18">
        <f>N50*8</f>
        <v>0.51446399999999992</v>
      </c>
      <c r="Q50" s="18">
        <f t="shared" si="2"/>
        <v>0.77169599999999994</v>
      </c>
      <c r="R50" s="18">
        <f t="shared" si="5"/>
        <v>0.77169599999999994</v>
      </c>
      <c r="S50" s="18">
        <f t="shared" si="6"/>
        <v>0.77169599999999994</v>
      </c>
      <c r="T50" s="18">
        <f t="shared" si="3"/>
        <v>0.32153999999999994</v>
      </c>
      <c r="U50" s="18">
        <f t="shared" si="4"/>
        <v>3.1510919999999993</v>
      </c>
    </row>
    <row r="51" spans="1:32" s="5" customFormat="1" x14ac:dyDescent="0.25">
      <c r="A51" s="5" t="s">
        <v>1112</v>
      </c>
      <c r="B51" s="5" t="s">
        <v>7</v>
      </c>
      <c r="C51" s="31"/>
      <c r="D51" s="31">
        <v>3634.4</v>
      </c>
      <c r="E51" s="31">
        <v>3634.4</v>
      </c>
      <c r="F51" s="31">
        <v>13572.75</v>
      </c>
      <c r="G51" s="18">
        <v>3.78</v>
      </c>
      <c r="H51" s="18">
        <v>3.3039999999999998</v>
      </c>
      <c r="I51" s="18">
        <f t="shared" si="8"/>
        <v>3.3039999999999998</v>
      </c>
      <c r="J51" s="5" t="s">
        <v>938</v>
      </c>
      <c r="K51" s="5" t="s">
        <v>51</v>
      </c>
      <c r="L51" s="5">
        <v>84310</v>
      </c>
      <c r="M51" s="6">
        <v>42797</v>
      </c>
      <c r="N51" s="18">
        <f t="shared" si="1"/>
        <v>7.599199999999999E-2</v>
      </c>
      <c r="O51" s="18">
        <v>0</v>
      </c>
      <c r="P51" s="18">
        <f>N51*9</f>
        <v>0.68392799999999987</v>
      </c>
      <c r="Q51" s="18">
        <f t="shared" si="2"/>
        <v>0.91190399999999983</v>
      </c>
      <c r="R51" s="18">
        <f t="shared" si="5"/>
        <v>0.91190399999999983</v>
      </c>
      <c r="S51" s="18">
        <f t="shared" si="6"/>
        <v>0.91190399999999983</v>
      </c>
      <c r="T51" s="18">
        <f t="shared" si="3"/>
        <v>0.37995999999999996</v>
      </c>
      <c r="U51" s="18">
        <f t="shared" si="4"/>
        <v>3.7995999999999994</v>
      </c>
    </row>
    <row r="52" spans="1:32" s="5" customFormat="1" x14ac:dyDescent="0.25">
      <c r="A52" s="5" t="s">
        <v>1113</v>
      </c>
      <c r="B52" s="5" t="s">
        <v>7</v>
      </c>
      <c r="C52" s="31"/>
      <c r="D52" s="31">
        <v>4151.3999999999996</v>
      </c>
      <c r="E52" s="31">
        <v>4151.3999999999996</v>
      </c>
      <c r="F52" s="31">
        <v>17483.3</v>
      </c>
      <c r="G52" s="18">
        <v>5.04</v>
      </c>
      <c r="H52" s="18">
        <v>3.774</v>
      </c>
      <c r="I52" s="18">
        <f t="shared" si="8"/>
        <v>3.7739999999999996</v>
      </c>
      <c r="J52" s="5" t="s">
        <v>264</v>
      </c>
      <c r="K52" s="5" t="s">
        <v>85</v>
      </c>
      <c r="L52" s="5">
        <v>84042</v>
      </c>
      <c r="M52" s="6">
        <v>42655</v>
      </c>
      <c r="N52" s="18">
        <f t="shared" si="1"/>
        <v>8.680199999999999E-2</v>
      </c>
      <c r="O52" s="18">
        <f>N52*2</f>
        <v>0.17360399999999998</v>
      </c>
      <c r="P52" s="18">
        <f>N52*12</f>
        <v>1.0416239999999999</v>
      </c>
      <c r="Q52" s="18">
        <f t="shared" si="2"/>
        <v>1.0416239999999999</v>
      </c>
      <c r="R52" s="18">
        <f t="shared" si="5"/>
        <v>1.0416239999999999</v>
      </c>
      <c r="S52" s="18">
        <f t="shared" si="6"/>
        <v>1.0416239999999999</v>
      </c>
      <c r="T52" s="18">
        <f t="shared" si="3"/>
        <v>0.43400999999999995</v>
      </c>
      <c r="U52" s="18">
        <f t="shared" si="4"/>
        <v>4.7741099999999985</v>
      </c>
    </row>
    <row r="53" spans="1:32" s="5" customFormat="1" x14ac:dyDescent="0.25">
      <c r="A53" s="5" t="s">
        <v>1114</v>
      </c>
      <c r="B53" s="5" t="s">
        <v>7</v>
      </c>
      <c r="C53" s="31"/>
      <c r="D53" s="31">
        <v>4400</v>
      </c>
      <c r="E53" s="31">
        <v>4400</v>
      </c>
      <c r="F53" s="31">
        <v>8412.5</v>
      </c>
      <c r="G53" s="18">
        <v>8.125</v>
      </c>
      <c r="H53" s="18">
        <v>7.3120000000000003</v>
      </c>
      <c r="I53" s="18">
        <f t="shared" si="8"/>
        <v>3.9999999999999996</v>
      </c>
      <c r="J53" s="5" t="s">
        <v>13</v>
      </c>
      <c r="K53" s="5" t="s">
        <v>11</v>
      </c>
      <c r="L53" s="5">
        <v>84105</v>
      </c>
      <c r="M53" s="6">
        <v>42629</v>
      </c>
      <c r="N53" s="18">
        <f t="shared" si="1"/>
        <v>9.1999999999999985E-2</v>
      </c>
      <c r="O53" s="18">
        <f>N53*3</f>
        <v>0.27599999999999997</v>
      </c>
      <c r="P53" s="18">
        <f>N53*12</f>
        <v>1.1039999999999999</v>
      </c>
      <c r="Q53" s="18">
        <f t="shared" si="2"/>
        <v>1.1039999999999999</v>
      </c>
      <c r="R53" s="18">
        <f t="shared" si="5"/>
        <v>1.1039999999999999</v>
      </c>
      <c r="S53" s="18">
        <f t="shared" si="6"/>
        <v>1.1039999999999999</v>
      </c>
      <c r="T53" s="18">
        <f t="shared" si="3"/>
        <v>0.45999999999999991</v>
      </c>
      <c r="U53" s="18">
        <f t="shared" si="4"/>
        <v>5.1520000000000001</v>
      </c>
    </row>
    <row r="54" spans="1:32" s="5" customFormat="1" x14ac:dyDescent="0.25">
      <c r="A54" s="5" t="s">
        <v>1123</v>
      </c>
      <c r="B54" s="5" t="s">
        <v>7</v>
      </c>
      <c r="C54" s="31"/>
      <c r="D54" s="31">
        <v>4400</v>
      </c>
      <c r="E54" s="31">
        <v>4400</v>
      </c>
      <c r="F54" s="31">
        <v>18832.41</v>
      </c>
      <c r="G54" s="18">
        <v>7.98</v>
      </c>
      <c r="H54" s="18">
        <v>7.0449999999999999</v>
      </c>
      <c r="I54" s="18">
        <f t="shared" si="8"/>
        <v>3.9999999999999996</v>
      </c>
      <c r="J54" s="5" t="s">
        <v>124</v>
      </c>
      <c r="K54" s="5" t="s">
        <v>66</v>
      </c>
      <c r="L54" s="5">
        <v>84025</v>
      </c>
      <c r="M54" s="6">
        <v>42797</v>
      </c>
      <c r="N54" s="18">
        <f t="shared" si="1"/>
        <v>9.1999999999999985E-2</v>
      </c>
      <c r="O54" s="18">
        <v>0</v>
      </c>
      <c r="P54" s="18">
        <f>N54*9</f>
        <v>0.82799999999999985</v>
      </c>
      <c r="Q54" s="18">
        <f t="shared" si="2"/>
        <v>1.1039999999999999</v>
      </c>
      <c r="R54" s="18">
        <f t="shared" si="5"/>
        <v>1.1039999999999999</v>
      </c>
      <c r="S54" s="18">
        <f t="shared" si="6"/>
        <v>1.1039999999999999</v>
      </c>
      <c r="T54" s="18">
        <f t="shared" si="3"/>
        <v>0.45999999999999991</v>
      </c>
      <c r="U54" s="18">
        <f t="shared" si="4"/>
        <v>4.5999999999999996</v>
      </c>
    </row>
    <row r="55" spans="1:32" s="5" customFormat="1" x14ac:dyDescent="0.25">
      <c r="A55" s="5" t="s">
        <v>1133</v>
      </c>
      <c r="B55" s="5" t="s">
        <v>7</v>
      </c>
      <c r="C55" s="31"/>
      <c r="D55" s="31">
        <v>4400</v>
      </c>
      <c r="E55" s="31">
        <v>4400</v>
      </c>
      <c r="F55" s="31">
        <v>29430</v>
      </c>
      <c r="G55" s="18">
        <v>5.8860000000000001</v>
      </c>
      <c r="H55" s="18">
        <v>5.3170000000000002</v>
      </c>
      <c r="I55" s="18">
        <f t="shared" si="8"/>
        <v>3.9999999999999996</v>
      </c>
      <c r="J55" s="5" t="s">
        <v>1134</v>
      </c>
      <c r="K55" s="5" t="s">
        <v>363</v>
      </c>
      <c r="L55" s="5">
        <v>84337</v>
      </c>
      <c r="M55" s="6">
        <v>42539</v>
      </c>
      <c r="N55" s="18">
        <f t="shared" si="1"/>
        <v>9.1999999999999985E-2</v>
      </c>
      <c r="O55" s="18">
        <f>N55*6</f>
        <v>0.55199999999999994</v>
      </c>
      <c r="P55" s="18">
        <f>N55*12</f>
        <v>1.1039999999999999</v>
      </c>
      <c r="Q55" s="18">
        <f t="shared" si="2"/>
        <v>1.1039999999999999</v>
      </c>
      <c r="R55" s="18">
        <f t="shared" si="5"/>
        <v>1.1039999999999999</v>
      </c>
      <c r="S55" s="18">
        <f t="shared" si="6"/>
        <v>1.1039999999999999</v>
      </c>
      <c r="T55" s="18">
        <f t="shared" si="3"/>
        <v>0.45999999999999991</v>
      </c>
      <c r="U55" s="18">
        <f t="shared" si="4"/>
        <v>5.4279999999999999</v>
      </c>
    </row>
    <row r="56" spans="1:32" s="5" customFormat="1" x14ac:dyDescent="0.25">
      <c r="A56" s="5" t="s">
        <v>1135</v>
      </c>
      <c r="B56" s="5" t="s">
        <v>7</v>
      </c>
      <c r="C56" s="31"/>
      <c r="D56" s="31">
        <v>4220.7</v>
      </c>
      <c r="E56" s="31">
        <v>4220.7</v>
      </c>
      <c r="F56" s="31">
        <v>15153.84</v>
      </c>
      <c r="G56" s="18">
        <v>4.4800000000000004</v>
      </c>
      <c r="H56" s="18">
        <v>3.8370000000000002</v>
      </c>
      <c r="I56" s="18">
        <f t="shared" si="8"/>
        <v>3.8369999999999997</v>
      </c>
      <c r="J56" s="5" t="s">
        <v>938</v>
      </c>
      <c r="K56" s="5" t="s">
        <v>51</v>
      </c>
      <c r="L56" s="5">
        <v>84310</v>
      </c>
      <c r="M56" s="6">
        <v>42539</v>
      </c>
      <c r="N56" s="18">
        <f t="shared" si="1"/>
        <v>8.8250999999999996E-2</v>
      </c>
      <c r="O56" s="18">
        <f>N56*6</f>
        <v>0.52950600000000003</v>
      </c>
      <c r="P56" s="18">
        <f>N56*12</f>
        <v>1.0590120000000001</v>
      </c>
      <c r="Q56" s="18">
        <f t="shared" si="2"/>
        <v>1.0590120000000001</v>
      </c>
      <c r="R56" s="18">
        <f t="shared" si="5"/>
        <v>1.0590120000000001</v>
      </c>
      <c r="S56" s="18">
        <f t="shared" si="6"/>
        <v>1.0590120000000001</v>
      </c>
      <c r="T56" s="18">
        <f t="shared" si="3"/>
        <v>0.44125499999999995</v>
      </c>
      <c r="U56" s="37">
        <f t="shared" si="4"/>
        <v>5.2068089999999998</v>
      </c>
      <c r="AD56" s="6"/>
      <c r="AF56" s="6"/>
    </row>
    <row r="57" spans="1:32" s="5" customFormat="1" x14ac:dyDescent="0.25">
      <c r="A57" s="5" t="s">
        <v>1136</v>
      </c>
      <c r="B57" s="5" t="s">
        <v>7</v>
      </c>
      <c r="C57" s="31"/>
      <c r="D57" s="31">
        <v>4400</v>
      </c>
      <c r="E57" s="31">
        <v>4400</v>
      </c>
      <c r="F57" s="31">
        <v>48686.400000000001</v>
      </c>
      <c r="G57" s="18">
        <v>9.66</v>
      </c>
      <c r="H57" s="18">
        <v>8.5609999999999999</v>
      </c>
      <c r="I57" s="18">
        <f t="shared" si="8"/>
        <v>3.9999999999999996</v>
      </c>
      <c r="J57" s="5" t="s">
        <v>28</v>
      </c>
      <c r="K57" s="5" t="s">
        <v>11</v>
      </c>
      <c r="L57" s="5">
        <v>84081</v>
      </c>
      <c r="M57" s="6">
        <v>42604</v>
      </c>
      <c r="N57" s="18">
        <f t="shared" si="1"/>
        <v>9.1999999999999985E-2</v>
      </c>
      <c r="O57" s="18">
        <f>N57*4</f>
        <v>0.36799999999999994</v>
      </c>
      <c r="P57" s="18">
        <f>N57*12</f>
        <v>1.1039999999999999</v>
      </c>
      <c r="Q57" s="18">
        <f t="shared" si="2"/>
        <v>1.1039999999999999</v>
      </c>
      <c r="R57" s="18">
        <f t="shared" si="5"/>
        <v>1.1039999999999999</v>
      </c>
      <c r="S57" s="18">
        <f t="shared" si="6"/>
        <v>1.1039999999999999</v>
      </c>
      <c r="T57" s="18">
        <f t="shared" si="3"/>
        <v>0.45999999999999991</v>
      </c>
      <c r="U57" s="18">
        <f t="shared" si="4"/>
        <v>5.2439999999999998</v>
      </c>
    </row>
    <row r="58" spans="1:32" s="5" customFormat="1" x14ac:dyDescent="0.25">
      <c r="A58" s="5" t="s">
        <v>1137</v>
      </c>
      <c r="B58" s="5" t="s">
        <v>7</v>
      </c>
      <c r="C58" s="31"/>
      <c r="D58" s="31">
        <v>4400</v>
      </c>
      <c r="E58" s="31">
        <v>4400</v>
      </c>
      <c r="F58" s="31">
        <v>22529</v>
      </c>
      <c r="G58" s="18">
        <v>8.32</v>
      </c>
      <c r="H58" s="18">
        <v>7.3949999999999996</v>
      </c>
      <c r="I58" s="18">
        <f t="shared" si="8"/>
        <v>3.9999999999999996</v>
      </c>
      <c r="J58" s="5" t="s">
        <v>389</v>
      </c>
      <c r="K58" s="5" t="s">
        <v>85</v>
      </c>
      <c r="L58" s="5">
        <v>84062</v>
      </c>
      <c r="M58" s="6">
        <v>42577</v>
      </c>
      <c r="N58" s="18">
        <f t="shared" si="1"/>
        <v>9.1999999999999985E-2</v>
      </c>
      <c r="O58" s="18">
        <f>N58*5</f>
        <v>0.45999999999999991</v>
      </c>
      <c r="P58" s="18">
        <f>N58*12</f>
        <v>1.1039999999999999</v>
      </c>
      <c r="Q58" s="18">
        <f t="shared" si="2"/>
        <v>1.1039999999999999</v>
      </c>
      <c r="R58" s="18">
        <f t="shared" si="5"/>
        <v>1.1039999999999999</v>
      </c>
      <c r="S58" s="18">
        <f t="shared" si="6"/>
        <v>1.1039999999999999</v>
      </c>
      <c r="T58" s="18">
        <f t="shared" si="3"/>
        <v>0.45999999999999991</v>
      </c>
      <c r="U58" s="18">
        <f t="shared" si="4"/>
        <v>5.3359999999999994</v>
      </c>
    </row>
    <row r="59" spans="1:32" s="5" customFormat="1" x14ac:dyDescent="0.25">
      <c r="A59" s="5" t="s">
        <v>1141</v>
      </c>
      <c r="B59" s="5" t="s">
        <v>7</v>
      </c>
      <c r="C59" s="31"/>
      <c r="D59" s="31">
        <v>4400</v>
      </c>
      <c r="E59" s="31">
        <v>4400</v>
      </c>
      <c r="F59" s="31">
        <v>14118</v>
      </c>
      <c r="G59" s="18">
        <v>6.875</v>
      </c>
      <c r="H59" s="18">
        <v>5.6050000000000004</v>
      </c>
      <c r="I59" s="18">
        <f t="shared" si="8"/>
        <v>3.9999999999999996</v>
      </c>
      <c r="J59" s="5" t="s">
        <v>38</v>
      </c>
      <c r="K59" s="5" t="s">
        <v>11</v>
      </c>
      <c r="L59" s="5">
        <v>84096</v>
      </c>
      <c r="M59" s="6">
        <v>42577</v>
      </c>
      <c r="N59" s="18">
        <f t="shared" si="1"/>
        <v>9.1999999999999985E-2</v>
      </c>
      <c r="O59" s="18">
        <f>N59*5</f>
        <v>0.45999999999999991</v>
      </c>
      <c r="P59" s="18">
        <f>N59*12</f>
        <v>1.1039999999999999</v>
      </c>
      <c r="Q59" s="18">
        <f t="shared" si="2"/>
        <v>1.1039999999999999</v>
      </c>
      <c r="R59" s="18">
        <f t="shared" si="5"/>
        <v>1.1039999999999999</v>
      </c>
      <c r="S59" s="18">
        <f t="shared" si="6"/>
        <v>1.1039999999999999</v>
      </c>
      <c r="T59" s="18">
        <f t="shared" si="3"/>
        <v>0.45999999999999991</v>
      </c>
      <c r="U59" s="18">
        <f t="shared" si="4"/>
        <v>5.3359999999999994</v>
      </c>
    </row>
    <row r="60" spans="1:32" s="5" customFormat="1" x14ac:dyDescent="0.25">
      <c r="A60" s="5" t="s">
        <v>1142</v>
      </c>
      <c r="B60" s="5" t="s">
        <v>7</v>
      </c>
      <c r="C60" s="31"/>
      <c r="D60" s="31">
        <v>4400</v>
      </c>
      <c r="E60" s="31">
        <v>4400</v>
      </c>
      <c r="F60" s="31">
        <v>9368.33</v>
      </c>
      <c r="G60" s="18">
        <v>5.7</v>
      </c>
      <c r="H60" s="18">
        <v>4.4950000000000001</v>
      </c>
      <c r="I60" s="18">
        <f t="shared" si="8"/>
        <v>3.9999999999999996</v>
      </c>
      <c r="J60" s="5" t="s">
        <v>28</v>
      </c>
      <c r="K60" s="5" t="s">
        <v>11</v>
      </c>
      <c r="L60" s="5">
        <v>84081</v>
      </c>
      <c r="M60" s="6">
        <v>42781</v>
      </c>
      <c r="N60" s="18">
        <f t="shared" si="1"/>
        <v>9.1999999999999985E-2</v>
      </c>
      <c r="O60" s="18">
        <v>0</v>
      </c>
      <c r="P60" s="18">
        <f>N60*10</f>
        <v>0.91999999999999982</v>
      </c>
      <c r="Q60" s="18">
        <f t="shared" si="2"/>
        <v>1.1039999999999999</v>
      </c>
      <c r="R60" s="18">
        <f t="shared" si="5"/>
        <v>1.1039999999999999</v>
      </c>
      <c r="S60" s="18">
        <f t="shared" si="6"/>
        <v>1.1039999999999999</v>
      </c>
      <c r="T60" s="18">
        <f t="shared" si="3"/>
        <v>0.45999999999999991</v>
      </c>
      <c r="U60" s="18">
        <f t="shared" si="4"/>
        <v>4.6919999999999993</v>
      </c>
    </row>
    <row r="61" spans="1:32" s="5" customFormat="1" x14ac:dyDescent="0.25">
      <c r="A61" s="5" t="s">
        <v>1143</v>
      </c>
      <c r="B61" s="5" t="s">
        <v>7</v>
      </c>
      <c r="C61" s="31"/>
      <c r="D61" s="31">
        <v>4400</v>
      </c>
      <c r="E61" s="31">
        <v>4400</v>
      </c>
      <c r="F61" s="31">
        <v>29500</v>
      </c>
      <c r="G61" s="18">
        <v>7.98</v>
      </c>
      <c r="H61" s="18">
        <v>6.7130000000000001</v>
      </c>
      <c r="I61" s="18">
        <f t="shared" si="8"/>
        <v>3.9999999999999996</v>
      </c>
      <c r="J61" s="5" t="s">
        <v>114</v>
      </c>
      <c r="K61" s="5" t="s">
        <v>85</v>
      </c>
      <c r="L61" s="5">
        <v>84004</v>
      </c>
      <c r="M61" s="6">
        <v>42709</v>
      </c>
      <c r="N61" s="18">
        <f t="shared" si="1"/>
        <v>9.1999999999999985E-2</v>
      </c>
      <c r="O61" s="18">
        <v>0</v>
      </c>
      <c r="P61" s="18">
        <f>N61*12</f>
        <v>1.1039999999999999</v>
      </c>
      <c r="Q61" s="18">
        <f t="shared" si="2"/>
        <v>1.1039999999999999</v>
      </c>
      <c r="R61" s="18">
        <f t="shared" si="5"/>
        <v>1.1039999999999999</v>
      </c>
      <c r="S61" s="18">
        <f t="shared" si="6"/>
        <v>1.1039999999999999</v>
      </c>
      <c r="T61" s="18">
        <f t="shared" si="3"/>
        <v>0.45999999999999991</v>
      </c>
      <c r="U61" s="18">
        <f t="shared" si="4"/>
        <v>4.8759999999999994</v>
      </c>
    </row>
    <row r="62" spans="1:32" s="5" customFormat="1" x14ac:dyDescent="0.25">
      <c r="A62" s="5" t="s">
        <v>1323</v>
      </c>
      <c r="B62" s="5" t="s">
        <v>7</v>
      </c>
      <c r="C62" s="31"/>
      <c r="D62" s="31">
        <v>4400</v>
      </c>
      <c r="E62" s="31">
        <v>4400</v>
      </c>
      <c r="F62" s="31">
        <v>9597.5</v>
      </c>
      <c r="G62" s="18">
        <v>6.1</v>
      </c>
      <c r="H62" s="18">
        <v>5.3550000000000004</v>
      </c>
      <c r="I62" s="18">
        <f t="shared" si="8"/>
        <v>3.9999999999999996</v>
      </c>
      <c r="J62" s="5" t="s">
        <v>17</v>
      </c>
      <c r="K62" s="5" t="s">
        <v>11</v>
      </c>
      <c r="L62" s="5">
        <v>84065</v>
      </c>
      <c r="M62" s="6">
        <v>42942</v>
      </c>
      <c r="N62" s="18">
        <f t="shared" si="1"/>
        <v>9.1999999999999985E-2</v>
      </c>
      <c r="O62" s="18">
        <v>0</v>
      </c>
      <c r="P62" s="18">
        <f>N62*5</f>
        <v>0.45999999999999991</v>
      </c>
      <c r="Q62" s="18">
        <f t="shared" si="2"/>
        <v>1.1039999999999999</v>
      </c>
      <c r="R62" s="18">
        <f t="shared" si="5"/>
        <v>1.1039999999999999</v>
      </c>
      <c r="S62" s="18">
        <f t="shared" si="6"/>
        <v>1.1039999999999999</v>
      </c>
      <c r="T62" s="18">
        <f t="shared" si="3"/>
        <v>0.45999999999999991</v>
      </c>
      <c r="U62" s="18">
        <f t="shared" si="4"/>
        <v>4.2319999999999993</v>
      </c>
    </row>
    <row r="63" spans="1:32" s="5" customFormat="1" x14ac:dyDescent="0.25">
      <c r="A63" s="5" t="s">
        <v>1144</v>
      </c>
      <c r="B63" s="5" t="s">
        <v>7</v>
      </c>
      <c r="C63" s="31"/>
      <c r="D63" s="31">
        <v>4400</v>
      </c>
      <c r="E63" s="31">
        <v>4400</v>
      </c>
      <c r="F63" s="31">
        <v>26672</v>
      </c>
      <c r="G63" s="18">
        <v>8.32</v>
      </c>
      <c r="H63" s="18">
        <v>6.9340000000000002</v>
      </c>
      <c r="I63" s="18">
        <f t="shared" si="8"/>
        <v>3.9999999999999996</v>
      </c>
      <c r="J63" s="5" t="s">
        <v>13</v>
      </c>
      <c r="K63" s="5" t="s">
        <v>11</v>
      </c>
      <c r="L63" s="5">
        <v>84109</v>
      </c>
      <c r="M63" s="6">
        <v>42584</v>
      </c>
      <c r="N63" s="18">
        <f t="shared" si="1"/>
        <v>9.1999999999999985E-2</v>
      </c>
      <c r="O63" s="18">
        <f>N63*4</f>
        <v>0.36799999999999994</v>
      </c>
      <c r="P63" s="18">
        <f>N63*12</f>
        <v>1.1039999999999999</v>
      </c>
      <c r="Q63" s="18">
        <f t="shared" si="2"/>
        <v>1.1039999999999999</v>
      </c>
      <c r="R63" s="18">
        <f t="shared" si="5"/>
        <v>1.1039999999999999</v>
      </c>
      <c r="S63" s="18">
        <f t="shared" si="6"/>
        <v>1.1039999999999999</v>
      </c>
      <c r="T63" s="18">
        <f t="shared" si="3"/>
        <v>0.45999999999999991</v>
      </c>
      <c r="U63" s="18">
        <f t="shared" si="4"/>
        <v>5.2439999999999998</v>
      </c>
    </row>
    <row r="64" spans="1:32" s="5" customFormat="1" x14ac:dyDescent="0.25">
      <c r="A64" s="5" t="s">
        <v>1145</v>
      </c>
      <c r="B64" s="5" t="s">
        <v>7</v>
      </c>
      <c r="C64" s="31"/>
      <c r="D64" s="31">
        <v>4400</v>
      </c>
      <c r="E64" s="31">
        <v>4400</v>
      </c>
      <c r="F64" s="31">
        <v>15830.04</v>
      </c>
      <c r="G64" s="18">
        <v>7.2</v>
      </c>
      <c r="H64" s="18">
        <v>6.27</v>
      </c>
      <c r="I64" s="18">
        <f t="shared" si="8"/>
        <v>3.9999999999999996</v>
      </c>
      <c r="J64" s="5" t="s">
        <v>351</v>
      </c>
      <c r="K64" s="5" t="s">
        <v>85</v>
      </c>
      <c r="L64" s="5">
        <v>84045</v>
      </c>
      <c r="M64" s="6">
        <v>42583</v>
      </c>
      <c r="N64" s="18">
        <f t="shared" si="1"/>
        <v>9.1999999999999985E-2</v>
      </c>
      <c r="O64" s="18">
        <f>N64*4</f>
        <v>0.36799999999999994</v>
      </c>
      <c r="P64" s="18">
        <f>N64*12</f>
        <v>1.1039999999999999</v>
      </c>
      <c r="Q64" s="18">
        <f t="shared" si="2"/>
        <v>1.1039999999999999</v>
      </c>
      <c r="R64" s="18">
        <f t="shared" si="5"/>
        <v>1.1039999999999999</v>
      </c>
      <c r="S64" s="18">
        <f t="shared" si="6"/>
        <v>1.1039999999999999</v>
      </c>
      <c r="T64" s="18">
        <f t="shared" si="3"/>
        <v>0.45999999999999991</v>
      </c>
      <c r="U64" s="18">
        <f t="shared" si="4"/>
        <v>5.2439999999999998</v>
      </c>
    </row>
    <row r="65" spans="1:21" s="5" customFormat="1" x14ac:dyDescent="0.25">
      <c r="A65" s="5" t="s">
        <v>1146</v>
      </c>
      <c r="B65" s="5" t="s">
        <v>7</v>
      </c>
      <c r="C65" s="31"/>
      <c r="D65" s="31">
        <v>4400</v>
      </c>
      <c r="E65" s="31">
        <v>4400</v>
      </c>
      <c r="F65" s="31">
        <v>36674.71</v>
      </c>
      <c r="G65" s="18">
        <v>7.02</v>
      </c>
      <c r="H65" s="18">
        <v>4.5410000000000004</v>
      </c>
      <c r="I65" s="18">
        <f t="shared" si="8"/>
        <v>3.9999999999999996</v>
      </c>
      <c r="J65" s="5" t="s">
        <v>645</v>
      </c>
      <c r="K65" s="5" t="s">
        <v>51</v>
      </c>
      <c r="L65" s="5">
        <v>84414</v>
      </c>
      <c r="M65" s="6">
        <v>42822</v>
      </c>
      <c r="N65" s="18">
        <f t="shared" si="1"/>
        <v>9.1999999999999985E-2</v>
      </c>
      <c r="O65" s="18">
        <v>0</v>
      </c>
      <c r="P65" s="18">
        <f>N65*9</f>
        <v>0.82799999999999985</v>
      </c>
      <c r="Q65" s="18">
        <f t="shared" si="2"/>
        <v>1.1039999999999999</v>
      </c>
      <c r="R65" s="18">
        <f t="shared" si="5"/>
        <v>1.1039999999999999</v>
      </c>
      <c r="S65" s="18">
        <f t="shared" si="6"/>
        <v>1.1039999999999999</v>
      </c>
      <c r="T65" s="18">
        <f t="shared" si="3"/>
        <v>0.45999999999999991</v>
      </c>
      <c r="U65" s="18">
        <f t="shared" si="4"/>
        <v>4.5999999999999996</v>
      </c>
    </row>
    <row r="66" spans="1:21" s="5" customFormat="1" x14ac:dyDescent="0.25">
      <c r="A66" s="5" t="s">
        <v>1151</v>
      </c>
      <c r="B66" s="5" t="s">
        <v>7</v>
      </c>
      <c r="C66" s="31"/>
      <c r="D66" s="31">
        <v>4400</v>
      </c>
      <c r="E66" s="31">
        <v>4400</v>
      </c>
      <c r="F66" s="31">
        <v>15500</v>
      </c>
      <c r="G66" s="18">
        <v>7.36</v>
      </c>
      <c r="H66" s="18">
        <v>6.47</v>
      </c>
      <c r="I66" s="18">
        <f t="shared" ref="I66:I97" si="11">(E66/1.1)/1000</f>
        <v>3.9999999999999996</v>
      </c>
      <c r="J66" s="5" t="s">
        <v>1090</v>
      </c>
      <c r="K66" s="5" t="s">
        <v>51</v>
      </c>
      <c r="L66" s="5">
        <v>84315</v>
      </c>
      <c r="M66" s="6">
        <v>42774</v>
      </c>
      <c r="N66" s="18">
        <f t="shared" ref="N66:N129" si="12">I66*0.023</f>
        <v>9.1999999999999985E-2</v>
      </c>
      <c r="O66" s="18">
        <v>0</v>
      </c>
      <c r="P66" s="18">
        <f>N66*10</f>
        <v>0.91999999999999982</v>
      </c>
      <c r="Q66" s="18">
        <f t="shared" ref="Q66:Q129" si="13">N66*12</f>
        <v>1.1039999999999999</v>
      </c>
      <c r="R66" s="18">
        <f t="shared" si="5"/>
        <v>1.1039999999999999</v>
      </c>
      <c r="S66" s="18">
        <f t="shared" si="6"/>
        <v>1.1039999999999999</v>
      </c>
      <c r="T66" s="18">
        <f t="shared" ref="T66:T129" si="14">N66*5</f>
        <v>0.45999999999999991</v>
      </c>
      <c r="U66" s="18">
        <f t="shared" ref="U66:U129" si="15">SUM(O66:T66)</f>
        <v>4.6919999999999993</v>
      </c>
    </row>
    <row r="67" spans="1:21" s="5" customFormat="1" x14ac:dyDescent="0.25">
      <c r="A67" s="5" t="s">
        <v>1152</v>
      </c>
      <c r="B67" s="5" t="s">
        <v>7</v>
      </c>
      <c r="C67" s="31"/>
      <c r="D67" s="31">
        <v>3866.5</v>
      </c>
      <c r="E67" s="31">
        <v>3866.5</v>
      </c>
      <c r="F67" s="31">
        <v>24014.880000000001</v>
      </c>
      <c r="G67" s="18">
        <v>5.2320000000000002</v>
      </c>
      <c r="H67" s="18">
        <v>4.6050000000000004</v>
      </c>
      <c r="I67" s="18">
        <f t="shared" si="11"/>
        <v>3.5149999999999997</v>
      </c>
      <c r="J67" s="5" t="s">
        <v>1153</v>
      </c>
      <c r="K67" s="5" t="s">
        <v>82</v>
      </c>
      <c r="L67" s="5">
        <v>84325</v>
      </c>
      <c r="M67" s="6">
        <v>42649</v>
      </c>
      <c r="N67" s="18">
        <f t="shared" si="12"/>
        <v>8.0844999999999986E-2</v>
      </c>
      <c r="O67" s="18">
        <f>N67*2</f>
        <v>0.16168999999999997</v>
      </c>
      <c r="P67" s="18">
        <f>N67*12</f>
        <v>0.97013999999999978</v>
      </c>
      <c r="Q67" s="18">
        <f t="shared" si="13"/>
        <v>0.97013999999999978</v>
      </c>
      <c r="R67" s="18">
        <f t="shared" ref="R67:R130" si="16">N67*12</f>
        <v>0.97013999999999978</v>
      </c>
      <c r="S67" s="18">
        <f t="shared" ref="S67:S130" si="17">N67*12</f>
        <v>0.97013999999999978</v>
      </c>
      <c r="T67" s="18">
        <f t="shared" si="14"/>
        <v>0.40422499999999995</v>
      </c>
      <c r="U67" s="18">
        <f t="shared" si="15"/>
        <v>4.4464749999999995</v>
      </c>
    </row>
    <row r="68" spans="1:21" s="5" customFormat="1" x14ac:dyDescent="0.25">
      <c r="A68" s="5" t="s">
        <v>1161</v>
      </c>
      <c r="B68" s="5" t="s">
        <v>7</v>
      </c>
      <c r="C68" s="31"/>
      <c r="D68" s="31">
        <v>4400</v>
      </c>
      <c r="E68" s="31">
        <v>4400</v>
      </c>
      <c r="F68" s="31">
        <v>12483</v>
      </c>
      <c r="G68" s="18">
        <v>5.7</v>
      </c>
      <c r="H68" s="18">
        <v>4.665</v>
      </c>
      <c r="I68" s="18">
        <f t="shared" si="11"/>
        <v>3.9999999999999996</v>
      </c>
      <c r="J68" s="5" t="s">
        <v>84</v>
      </c>
      <c r="K68" s="5" t="s">
        <v>85</v>
      </c>
      <c r="L68" s="5">
        <v>84097</v>
      </c>
      <c r="M68" s="6">
        <v>42627</v>
      </c>
      <c r="N68" s="18">
        <f t="shared" si="12"/>
        <v>9.1999999999999985E-2</v>
      </c>
      <c r="O68" s="18">
        <f>N68*3</f>
        <v>0.27599999999999997</v>
      </c>
      <c r="P68" s="18">
        <f>N68*12</f>
        <v>1.1039999999999999</v>
      </c>
      <c r="Q68" s="18">
        <f t="shared" si="13"/>
        <v>1.1039999999999999</v>
      </c>
      <c r="R68" s="18">
        <f t="shared" si="16"/>
        <v>1.1039999999999999</v>
      </c>
      <c r="S68" s="18">
        <f t="shared" si="17"/>
        <v>1.1039999999999999</v>
      </c>
      <c r="T68" s="18">
        <f t="shared" si="14"/>
        <v>0.45999999999999991</v>
      </c>
      <c r="U68" s="18">
        <f t="shared" si="15"/>
        <v>5.1520000000000001</v>
      </c>
    </row>
    <row r="69" spans="1:21" s="5" customFormat="1" x14ac:dyDescent="0.25">
      <c r="A69" s="5" t="s">
        <v>1163</v>
      </c>
      <c r="B69" s="5" t="s">
        <v>7</v>
      </c>
      <c r="C69" s="31"/>
      <c r="D69" s="31">
        <v>4400</v>
      </c>
      <c r="E69" s="31">
        <v>4400</v>
      </c>
      <c r="F69" s="31">
        <v>15350</v>
      </c>
      <c r="G69" s="18">
        <v>10.725</v>
      </c>
      <c r="H69" s="18">
        <v>8.6769999999999996</v>
      </c>
      <c r="I69" s="18">
        <f t="shared" si="11"/>
        <v>3.9999999999999996</v>
      </c>
      <c r="J69" s="5" t="s">
        <v>264</v>
      </c>
      <c r="K69" s="5" t="s">
        <v>85</v>
      </c>
      <c r="L69" s="5">
        <v>84042</v>
      </c>
      <c r="M69" s="6">
        <v>42607</v>
      </c>
      <c r="N69" s="18">
        <f t="shared" si="12"/>
        <v>9.1999999999999985E-2</v>
      </c>
      <c r="O69" s="18">
        <f>N69*4</f>
        <v>0.36799999999999994</v>
      </c>
      <c r="P69" s="18">
        <f>N69*12</f>
        <v>1.1039999999999999</v>
      </c>
      <c r="Q69" s="18">
        <f t="shared" si="13"/>
        <v>1.1039999999999999</v>
      </c>
      <c r="R69" s="18">
        <f t="shared" si="16"/>
        <v>1.1039999999999999</v>
      </c>
      <c r="S69" s="18">
        <f t="shared" si="17"/>
        <v>1.1039999999999999</v>
      </c>
      <c r="T69" s="18">
        <f t="shared" si="14"/>
        <v>0.45999999999999991</v>
      </c>
      <c r="U69" s="18">
        <f t="shared" si="15"/>
        <v>5.2439999999999998</v>
      </c>
    </row>
    <row r="70" spans="1:21" s="5" customFormat="1" x14ac:dyDescent="0.25">
      <c r="A70" s="5" t="s">
        <v>1165</v>
      </c>
      <c r="B70" s="5" t="s">
        <v>7</v>
      </c>
      <c r="C70" s="31"/>
      <c r="D70" s="31">
        <v>4400</v>
      </c>
      <c r="E70" s="31">
        <v>4400</v>
      </c>
      <c r="F70" s="31">
        <v>19539.34</v>
      </c>
      <c r="G70" s="18">
        <v>9.15</v>
      </c>
      <c r="H70" s="18">
        <v>7.734</v>
      </c>
      <c r="I70" s="18">
        <f t="shared" si="11"/>
        <v>3.9999999999999996</v>
      </c>
      <c r="J70" s="5" t="s">
        <v>389</v>
      </c>
      <c r="K70" s="5" t="s">
        <v>85</v>
      </c>
      <c r="L70" s="5">
        <v>84062</v>
      </c>
      <c r="M70" s="6">
        <v>42830</v>
      </c>
      <c r="N70" s="18">
        <f t="shared" si="12"/>
        <v>9.1999999999999985E-2</v>
      </c>
      <c r="O70" s="18">
        <v>0</v>
      </c>
      <c r="P70" s="18">
        <f>N70*8</f>
        <v>0.73599999999999988</v>
      </c>
      <c r="Q70" s="18">
        <f t="shared" si="13"/>
        <v>1.1039999999999999</v>
      </c>
      <c r="R70" s="18">
        <f t="shared" si="16"/>
        <v>1.1039999999999999</v>
      </c>
      <c r="S70" s="18">
        <f t="shared" si="17"/>
        <v>1.1039999999999999</v>
      </c>
      <c r="T70" s="18">
        <f t="shared" si="14"/>
        <v>0.45999999999999991</v>
      </c>
      <c r="U70" s="18">
        <f t="shared" si="15"/>
        <v>4.508</v>
      </c>
    </row>
    <row r="71" spans="1:21" s="5" customFormat="1" x14ac:dyDescent="0.25">
      <c r="A71" s="5" t="s">
        <v>1178</v>
      </c>
      <c r="B71" s="5" t="s">
        <v>7</v>
      </c>
      <c r="C71" s="31"/>
      <c r="D71" s="31">
        <v>4400</v>
      </c>
      <c r="E71" s="31">
        <v>4400</v>
      </c>
      <c r="F71" s="31">
        <v>18815</v>
      </c>
      <c r="G71" s="18">
        <v>6.24</v>
      </c>
      <c r="H71" s="18">
        <v>4.7519999999999998</v>
      </c>
      <c r="I71" s="18">
        <f t="shared" si="11"/>
        <v>3.9999999999999996</v>
      </c>
      <c r="J71" s="5" t="s">
        <v>67</v>
      </c>
      <c r="K71" s="5" t="s">
        <v>11</v>
      </c>
      <c r="L71" s="5">
        <v>84065</v>
      </c>
      <c r="M71" s="6">
        <v>42661</v>
      </c>
      <c r="N71" s="18">
        <f t="shared" si="12"/>
        <v>9.1999999999999985E-2</v>
      </c>
      <c r="O71" s="18">
        <f>N71*2</f>
        <v>0.18399999999999997</v>
      </c>
      <c r="P71" s="18">
        <f>N71*12</f>
        <v>1.1039999999999999</v>
      </c>
      <c r="Q71" s="18">
        <f t="shared" si="13"/>
        <v>1.1039999999999999</v>
      </c>
      <c r="R71" s="18">
        <f t="shared" si="16"/>
        <v>1.1039999999999999</v>
      </c>
      <c r="S71" s="18">
        <f t="shared" si="17"/>
        <v>1.1039999999999999</v>
      </c>
      <c r="T71" s="18">
        <f t="shared" si="14"/>
        <v>0.45999999999999991</v>
      </c>
      <c r="U71" s="18">
        <f t="shared" si="15"/>
        <v>5.0599999999999996</v>
      </c>
    </row>
    <row r="72" spans="1:21" s="5" customFormat="1" x14ac:dyDescent="0.25">
      <c r="A72" s="5" t="s">
        <v>1179</v>
      </c>
      <c r="B72" s="5" t="s">
        <v>7</v>
      </c>
      <c r="C72" s="31"/>
      <c r="D72" s="31">
        <v>4266.8999999999996</v>
      </c>
      <c r="E72" s="31">
        <v>4266.8999999999996</v>
      </c>
      <c r="F72" s="31">
        <v>23509</v>
      </c>
      <c r="G72" s="18">
        <v>5.0999999999999996</v>
      </c>
      <c r="H72" s="18">
        <v>3.879</v>
      </c>
      <c r="I72" s="18">
        <f t="shared" si="11"/>
        <v>3.8789999999999996</v>
      </c>
      <c r="J72" s="5" t="s">
        <v>13</v>
      </c>
      <c r="K72" s="5" t="s">
        <v>11</v>
      </c>
      <c r="L72" s="5">
        <v>84109</v>
      </c>
      <c r="M72" s="6">
        <v>42781</v>
      </c>
      <c r="N72" s="18">
        <f t="shared" si="12"/>
        <v>8.9216999999999991E-2</v>
      </c>
      <c r="O72" s="18">
        <v>0</v>
      </c>
      <c r="P72" s="18">
        <f>N72*10</f>
        <v>0.89216999999999991</v>
      </c>
      <c r="Q72" s="18">
        <f t="shared" si="13"/>
        <v>1.0706039999999999</v>
      </c>
      <c r="R72" s="18">
        <f t="shared" si="16"/>
        <v>1.0706039999999999</v>
      </c>
      <c r="S72" s="18">
        <f t="shared" si="17"/>
        <v>1.0706039999999999</v>
      </c>
      <c r="T72" s="18">
        <f t="shared" si="14"/>
        <v>0.44608499999999995</v>
      </c>
      <c r="U72" s="18">
        <f t="shared" si="15"/>
        <v>4.5500670000000003</v>
      </c>
    </row>
    <row r="73" spans="1:21" s="5" customFormat="1" x14ac:dyDescent="0.25">
      <c r="A73" s="5" t="s">
        <v>1180</v>
      </c>
      <c r="B73" s="5" t="s">
        <v>7</v>
      </c>
      <c r="C73" s="31"/>
      <c r="D73" s="31">
        <v>4400</v>
      </c>
      <c r="E73" s="31">
        <v>4400</v>
      </c>
      <c r="F73" s="31">
        <v>26300</v>
      </c>
      <c r="G73" s="18">
        <v>13.44</v>
      </c>
      <c r="H73" s="18">
        <v>11.87</v>
      </c>
      <c r="I73" s="18">
        <f t="shared" si="11"/>
        <v>3.9999999999999996</v>
      </c>
      <c r="J73" s="5" t="s">
        <v>71</v>
      </c>
      <c r="K73" s="5" t="s">
        <v>72</v>
      </c>
      <c r="L73" s="5">
        <v>84738</v>
      </c>
      <c r="M73" s="6">
        <v>42732</v>
      </c>
      <c r="N73" s="18">
        <f t="shared" si="12"/>
        <v>9.1999999999999985E-2</v>
      </c>
      <c r="O73" s="18">
        <v>0</v>
      </c>
      <c r="P73" s="18">
        <f>N73*12</f>
        <v>1.1039999999999999</v>
      </c>
      <c r="Q73" s="18">
        <f t="shared" si="13"/>
        <v>1.1039999999999999</v>
      </c>
      <c r="R73" s="18">
        <f t="shared" si="16"/>
        <v>1.1039999999999999</v>
      </c>
      <c r="S73" s="18">
        <f t="shared" si="17"/>
        <v>1.1039999999999999</v>
      </c>
      <c r="T73" s="18">
        <f t="shared" si="14"/>
        <v>0.45999999999999991</v>
      </c>
      <c r="U73" s="18">
        <f t="shared" si="15"/>
        <v>4.8759999999999994</v>
      </c>
    </row>
    <row r="74" spans="1:21" s="5" customFormat="1" x14ac:dyDescent="0.25">
      <c r="A74" s="5" t="s">
        <v>1183</v>
      </c>
      <c r="B74" s="5" t="s">
        <v>7</v>
      </c>
      <c r="C74" s="31"/>
      <c r="D74" s="31">
        <v>4400</v>
      </c>
      <c r="E74" s="31">
        <v>4400</v>
      </c>
      <c r="F74" s="31">
        <v>8871</v>
      </c>
      <c r="G74" s="18">
        <v>4.8</v>
      </c>
      <c r="H74" s="18">
        <v>4.3220000000000001</v>
      </c>
      <c r="I74" s="18">
        <f t="shared" si="11"/>
        <v>3.9999999999999996</v>
      </c>
      <c r="J74" s="5" t="s">
        <v>128</v>
      </c>
      <c r="K74" s="5" t="s">
        <v>85</v>
      </c>
      <c r="L74" s="5">
        <v>84003</v>
      </c>
      <c r="M74" s="6">
        <v>42863</v>
      </c>
      <c r="N74" s="18">
        <f t="shared" si="12"/>
        <v>9.1999999999999985E-2</v>
      </c>
      <c r="O74" s="18">
        <v>0</v>
      </c>
      <c r="P74" s="18">
        <f>N74*7</f>
        <v>0.64399999999999991</v>
      </c>
      <c r="Q74" s="18">
        <f t="shared" si="13"/>
        <v>1.1039999999999999</v>
      </c>
      <c r="R74" s="18">
        <f t="shared" si="16"/>
        <v>1.1039999999999999</v>
      </c>
      <c r="S74" s="18">
        <f t="shared" si="17"/>
        <v>1.1039999999999999</v>
      </c>
      <c r="T74" s="18">
        <f t="shared" si="14"/>
        <v>0.45999999999999991</v>
      </c>
      <c r="U74" s="18">
        <f t="shared" si="15"/>
        <v>4.4159999999999995</v>
      </c>
    </row>
    <row r="75" spans="1:21" s="5" customFormat="1" x14ac:dyDescent="0.25">
      <c r="A75" s="5" t="s">
        <v>1185</v>
      </c>
      <c r="B75" s="5" t="s">
        <v>7</v>
      </c>
      <c r="C75" s="31"/>
      <c r="D75" s="31">
        <v>2475</v>
      </c>
      <c r="E75" s="31">
        <v>2475</v>
      </c>
      <c r="F75" s="31">
        <v>10044</v>
      </c>
      <c r="G75" s="18">
        <v>2.5499999999999998</v>
      </c>
      <c r="H75" s="18">
        <v>2.25</v>
      </c>
      <c r="I75" s="18">
        <f t="shared" si="11"/>
        <v>2.25</v>
      </c>
      <c r="J75" s="5" t="s">
        <v>30</v>
      </c>
      <c r="K75" s="5" t="s">
        <v>31</v>
      </c>
      <c r="L75" s="5">
        <v>84060</v>
      </c>
      <c r="M75" s="6">
        <v>42781</v>
      </c>
      <c r="N75" s="18">
        <f t="shared" si="12"/>
        <v>5.1749999999999997E-2</v>
      </c>
      <c r="O75" s="18">
        <v>0</v>
      </c>
      <c r="P75" s="18">
        <f>N75*10</f>
        <v>0.51749999999999996</v>
      </c>
      <c r="Q75" s="18">
        <f t="shared" si="13"/>
        <v>0.621</v>
      </c>
      <c r="R75" s="18">
        <f t="shared" si="16"/>
        <v>0.621</v>
      </c>
      <c r="S75" s="18">
        <f t="shared" si="17"/>
        <v>0.621</v>
      </c>
      <c r="T75" s="18">
        <f t="shared" si="14"/>
        <v>0.25874999999999998</v>
      </c>
      <c r="U75" s="18">
        <f t="shared" si="15"/>
        <v>2.6392500000000001</v>
      </c>
    </row>
    <row r="76" spans="1:21" s="5" customFormat="1" x14ac:dyDescent="0.25">
      <c r="A76" s="5" t="s">
        <v>1186</v>
      </c>
      <c r="B76" s="5" t="s">
        <v>7</v>
      </c>
      <c r="C76" s="31"/>
      <c r="D76" s="31">
        <v>3003</v>
      </c>
      <c r="E76" s="31">
        <v>3003</v>
      </c>
      <c r="F76" s="31">
        <v>14564</v>
      </c>
      <c r="G76" s="18">
        <v>3.3149999999999999</v>
      </c>
      <c r="H76" s="18">
        <v>2.778</v>
      </c>
      <c r="I76" s="18">
        <f t="shared" si="11"/>
        <v>2.73</v>
      </c>
      <c r="J76" s="5" t="s">
        <v>128</v>
      </c>
      <c r="K76" s="5" t="s">
        <v>85</v>
      </c>
      <c r="L76" s="5">
        <v>84003</v>
      </c>
      <c r="M76" s="6">
        <v>42577</v>
      </c>
      <c r="N76" s="18">
        <f t="shared" si="12"/>
        <v>6.2789999999999999E-2</v>
      </c>
      <c r="O76" s="18">
        <f>N76*5</f>
        <v>0.31395000000000001</v>
      </c>
      <c r="P76" s="18">
        <f>N76*12</f>
        <v>0.75347999999999993</v>
      </c>
      <c r="Q76" s="18">
        <f t="shared" si="13"/>
        <v>0.75347999999999993</v>
      </c>
      <c r="R76" s="18">
        <f t="shared" si="16"/>
        <v>0.75347999999999993</v>
      </c>
      <c r="S76" s="18">
        <f t="shared" si="17"/>
        <v>0.75347999999999993</v>
      </c>
      <c r="T76" s="18">
        <f t="shared" si="14"/>
        <v>0.31395000000000001</v>
      </c>
      <c r="U76" s="18">
        <f t="shared" si="15"/>
        <v>3.6418200000000001</v>
      </c>
    </row>
    <row r="77" spans="1:21" s="5" customFormat="1" x14ac:dyDescent="0.25">
      <c r="A77" s="5" t="s">
        <v>1324</v>
      </c>
      <c r="B77" s="5" t="s">
        <v>7</v>
      </c>
      <c r="C77" s="31"/>
      <c r="D77" s="31">
        <v>4400</v>
      </c>
      <c r="E77" s="31">
        <v>4400</v>
      </c>
      <c r="F77" s="31">
        <v>20888</v>
      </c>
      <c r="G77" s="18">
        <v>5.7</v>
      </c>
      <c r="H77" s="18">
        <v>4.9560000000000004</v>
      </c>
      <c r="I77" s="18">
        <f t="shared" si="11"/>
        <v>3.9999999999999996</v>
      </c>
      <c r="J77" s="5" t="s">
        <v>13</v>
      </c>
      <c r="K77" s="5" t="s">
        <v>11</v>
      </c>
      <c r="L77" s="5">
        <v>84101</v>
      </c>
      <c r="M77" s="6">
        <v>42923</v>
      </c>
      <c r="N77" s="18">
        <f t="shared" si="12"/>
        <v>9.1999999999999985E-2</v>
      </c>
      <c r="O77" s="18">
        <v>0</v>
      </c>
      <c r="P77" s="18">
        <f>N77*5</f>
        <v>0.45999999999999991</v>
      </c>
      <c r="Q77" s="18">
        <f t="shared" si="13"/>
        <v>1.1039999999999999</v>
      </c>
      <c r="R77" s="18">
        <f t="shared" si="16"/>
        <v>1.1039999999999999</v>
      </c>
      <c r="S77" s="18">
        <f t="shared" si="17"/>
        <v>1.1039999999999999</v>
      </c>
      <c r="T77" s="18">
        <f t="shared" si="14"/>
        <v>0.45999999999999991</v>
      </c>
      <c r="U77" s="18">
        <f t="shared" si="15"/>
        <v>4.2319999999999993</v>
      </c>
    </row>
    <row r="78" spans="1:21" s="5" customFormat="1" x14ac:dyDescent="0.25">
      <c r="A78" s="5" t="s">
        <v>1325</v>
      </c>
      <c r="B78" s="5" t="s">
        <v>7</v>
      </c>
      <c r="C78" s="31"/>
      <c r="D78" s="31">
        <v>3958.9</v>
      </c>
      <c r="E78" s="31">
        <v>3958.9</v>
      </c>
      <c r="F78" s="31">
        <v>13855</v>
      </c>
      <c r="G78" s="18">
        <v>4.0599999999999996</v>
      </c>
      <c r="H78" s="18">
        <v>3.5990000000000002</v>
      </c>
      <c r="I78" s="18">
        <f t="shared" si="11"/>
        <v>3.5990000000000002</v>
      </c>
      <c r="J78" s="5" t="s">
        <v>357</v>
      </c>
      <c r="K78" s="5" t="s">
        <v>66</v>
      </c>
      <c r="L78" s="5">
        <v>84087</v>
      </c>
      <c r="M78" s="6">
        <v>42943</v>
      </c>
      <c r="N78" s="18">
        <f t="shared" si="12"/>
        <v>8.2777000000000003E-2</v>
      </c>
      <c r="O78" s="18">
        <v>0</v>
      </c>
      <c r="P78" s="18">
        <f>N78*5</f>
        <v>0.413885</v>
      </c>
      <c r="Q78" s="18">
        <f t="shared" si="13"/>
        <v>0.9933240000000001</v>
      </c>
      <c r="R78" s="18">
        <f t="shared" si="16"/>
        <v>0.9933240000000001</v>
      </c>
      <c r="S78" s="18">
        <f t="shared" si="17"/>
        <v>0.9933240000000001</v>
      </c>
      <c r="T78" s="18">
        <f t="shared" si="14"/>
        <v>0.413885</v>
      </c>
      <c r="U78" s="18">
        <f t="shared" si="15"/>
        <v>3.8077420000000006</v>
      </c>
    </row>
    <row r="79" spans="1:21" s="5" customFormat="1" x14ac:dyDescent="0.25">
      <c r="A79" s="5" t="s">
        <v>1191</v>
      </c>
      <c r="B79" s="5" t="s">
        <v>7</v>
      </c>
      <c r="C79" s="31"/>
      <c r="D79" s="31">
        <v>4400</v>
      </c>
      <c r="E79" s="31">
        <v>4400</v>
      </c>
      <c r="F79" s="31">
        <v>37191</v>
      </c>
      <c r="G79" s="18">
        <v>6.9</v>
      </c>
      <c r="H79" s="18">
        <v>5.4080000000000004</v>
      </c>
      <c r="I79" s="18">
        <f t="shared" si="11"/>
        <v>3.9999999999999996</v>
      </c>
      <c r="J79" s="5" t="s">
        <v>712</v>
      </c>
      <c r="K79" s="5" t="s">
        <v>85</v>
      </c>
      <c r="L79" s="5">
        <v>84664</v>
      </c>
      <c r="M79" s="6">
        <v>42577</v>
      </c>
      <c r="N79" s="18">
        <f t="shared" si="12"/>
        <v>9.1999999999999985E-2</v>
      </c>
      <c r="O79" s="18">
        <f>N79*5</f>
        <v>0.45999999999999991</v>
      </c>
      <c r="P79" s="18">
        <f>N79*12</f>
        <v>1.1039999999999999</v>
      </c>
      <c r="Q79" s="18">
        <f t="shared" si="13"/>
        <v>1.1039999999999999</v>
      </c>
      <c r="R79" s="18">
        <f t="shared" si="16"/>
        <v>1.1039999999999999</v>
      </c>
      <c r="S79" s="18">
        <f t="shared" si="17"/>
        <v>1.1039999999999999</v>
      </c>
      <c r="T79" s="18">
        <f t="shared" si="14"/>
        <v>0.45999999999999991</v>
      </c>
      <c r="U79" s="18">
        <f t="shared" si="15"/>
        <v>5.3359999999999994</v>
      </c>
    </row>
    <row r="80" spans="1:21" s="5" customFormat="1" x14ac:dyDescent="0.25">
      <c r="A80" s="5" t="s">
        <v>1326</v>
      </c>
      <c r="B80" s="5" t="s">
        <v>7</v>
      </c>
      <c r="C80" s="31"/>
      <c r="D80" s="31">
        <v>4400</v>
      </c>
      <c r="E80" s="31">
        <v>4400</v>
      </c>
      <c r="F80" s="31">
        <v>24181.65</v>
      </c>
      <c r="G80" s="18">
        <v>5.5590000000000002</v>
      </c>
      <c r="H80" s="18">
        <v>4.1500000000000004</v>
      </c>
      <c r="I80" s="18">
        <f t="shared" si="11"/>
        <v>3.9999999999999996</v>
      </c>
      <c r="J80" s="5" t="s">
        <v>118</v>
      </c>
      <c r="K80" s="5" t="s">
        <v>66</v>
      </c>
      <c r="L80" s="5">
        <v>84054</v>
      </c>
      <c r="M80" s="6">
        <v>43108</v>
      </c>
      <c r="N80" s="18">
        <f t="shared" si="12"/>
        <v>9.1999999999999985E-2</v>
      </c>
      <c r="O80" s="18">
        <v>0</v>
      </c>
      <c r="P80" s="18">
        <v>0</v>
      </c>
      <c r="Q80" s="18">
        <f t="shared" si="13"/>
        <v>1.1039999999999999</v>
      </c>
      <c r="R80" s="18">
        <f t="shared" si="16"/>
        <v>1.1039999999999999</v>
      </c>
      <c r="S80" s="18">
        <f t="shared" si="17"/>
        <v>1.1039999999999999</v>
      </c>
      <c r="T80" s="18">
        <f t="shared" si="14"/>
        <v>0.45999999999999991</v>
      </c>
      <c r="U80" s="18">
        <f t="shared" si="15"/>
        <v>3.7719999999999994</v>
      </c>
    </row>
    <row r="81" spans="1:21" s="5" customFormat="1" x14ac:dyDescent="0.25">
      <c r="A81" s="5" t="s">
        <v>927</v>
      </c>
      <c r="B81" s="5" t="s">
        <v>7</v>
      </c>
      <c r="C81" s="31"/>
      <c r="D81" s="31">
        <v>4400</v>
      </c>
      <c r="E81" s="31">
        <v>4400</v>
      </c>
      <c r="F81" s="31">
        <v>25500</v>
      </c>
      <c r="G81" s="18">
        <v>5.3</v>
      </c>
      <c r="H81" s="18">
        <v>4.3760000000000003</v>
      </c>
      <c r="I81" s="18">
        <f t="shared" si="11"/>
        <v>3.9999999999999996</v>
      </c>
      <c r="J81" s="5" t="s">
        <v>53</v>
      </c>
      <c r="K81" s="5" t="s">
        <v>51</v>
      </c>
      <c r="L81" s="5">
        <v>84067</v>
      </c>
      <c r="M81" s="6">
        <v>42493</v>
      </c>
      <c r="N81" s="18">
        <f t="shared" si="12"/>
        <v>9.1999999999999985E-2</v>
      </c>
      <c r="O81" s="18">
        <f>N81*7</f>
        <v>0.64399999999999991</v>
      </c>
      <c r="P81" s="18">
        <f t="shared" ref="P81:P86" si="18">N81*12</f>
        <v>1.1039999999999999</v>
      </c>
      <c r="Q81" s="18">
        <f t="shared" si="13"/>
        <v>1.1039999999999999</v>
      </c>
      <c r="R81" s="18">
        <f t="shared" si="16"/>
        <v>1.1039999999999999</v>
      </c>
      <c r="S81" s="18">
        <f t="shared" si="17"/>
        <v>1.1039999999999999</v>
      </c>
      <c r="T81" s="18">
        <f t="shared" si="14"/>
        <v>0.45999999999999991</v>
      </c>
      <c r="U81" s="18">
        <f t="shared" si="15"/>
        <v>5.52</v>
      </c>
    </row>
    <row r="82" spans="1:21" s="5" customFormat="1" x14ac:dyDescent="0.25">
      <c r="A82" s="5" t="s">
        <v>1192</v>
      </c>
      <c r="B82" s="5" t="s">
        <v>7</v>
      </c>
      <c r="C82" s="31"/>
      <c r="D82" s="31">
        <v>4400</v>
      </c>
      <c r="E82" s="31">
        <v>4400</v>
      </c>
      <c r="F82" s="31">
        <v>12568.43</v>
      </c>
      <c r="G82" s="18">
        <v>6.84</v>
      </c>
      <c r="H82" s="18">
        <v>6.0359999999999996</v>
      </c>
      <c r="I82" s="18">
        <f t="shared" si="11"/>
        <v>3.9999999999999996</v>
      </c>
      <c r="J82" s="5" t="s">
        <v>1043</v>
      </c>
      <c r="K82" s="5" t="s">
        <v>21</v>
      </c>
      <c r="L82" s="5">
        <v>84029</v>
      </c>
      <c r="M82" s="6">
        <v>42626</v>
      </c>
      <c r="N82" s="18">
        <f t="shared" si="12"/>
        <v>9.1999999999999985E-2</v>
      </c>
      <c r="O82" s="18">
        <f>N82*3</f>
        <v>0.27599999999999997</v>
      </c>
      <c r="P82" s="18">
        <f t="shared" si="18"/>
        <v>1.1039999999999999</v>
      </c>
      <c r="Q82" s="18">
        <f t="shared" si="13"/>
        <v>1.1039999999999999</v>
      </c>
      <c r="R82" s="18">
        <f t="shared" si="16"/>
        <v>1.1039999999999999</v>
      </c>
      <c r="S82" s="18">
        <f t="shared" si="17"/>
        <v>1.1039999999999999</v>
      </c>
      <c r="T82" s="18">
        <f t="shared" si="14"/>
        <v>0.45999999999999991</v>
      </c>
      <c r="U82" s="18">
        <f t="shared" si="15"/>
        <v>5.1520000000000001</v>
      </c>
    </row>
    <row r="83" spans="1:21" s="5" customFormat="1" x14ac:dyDescent="0.25">
      <c r="A83" s="5" t="s">
        <v>1193</v>
      </c>
      <c r="B83" s="5" t="s">
        <v>7</v>
      </c>
      <c r="C83" s="31"/>
      <c r="D83" s="31">
        <v>2340.8000000000002</v>
      </c>
      <c r="E83" s="31">
        <v>2340.8000000000002</v>
      </c>
      <c r="F83" s="31">
        <v>14157</v>
      </c>
      <c r="G83" s="18">
        <v>2.86</v>
      </c>
      <c r="H83" s="18">
        <v>2.1280000000000001</v>
      </c>
      <c r="I83" s="18">
        <f t="shared" si="11"/>
        <v>2.1280000000000001</v>
      </c>
      <c r="J83" s="5" t="s">
        <v>171</v>
      </c>
      <c r="K83" s="5" t="s">
        <v>66</v>
      </c>
      <c r="L83" s="5">
        <v>84040</v>
      </c>
      <c r="M83" s="6">
        <v>42584</v>
      </c>
      <c r="N83" s="18">
        <f t="shared" si="12"/>
        <v>4.8944000000000001E-2</v>
      </c>
      <c r="O83" s="18">
        <f>N83*4</f>
        <v>0.19577600000000001</v>
      </c>
      <c r="P83" s="18">
        <f t="shared" si="18"/>
        <v>0.58732800000000007</v>
      </c>
      <c r="Q83" s="18">
        <f t="shared" si="13"/>
        <v>0.58732800000000007</v>
      </c>
      <c r="R83" s="18">
        <f t="shared" si="16"/>
        <v>0.58732800000000007</v>
      </c>
      <c r="S83" s="18">
        <f t="shared" si="17"/>
        <v>0.58732800000000007</v>
      </c>
      <c r="T83" s="18">
        <f t="shared" si="14"/>
        <v>0.24471999999999999</v>
      </c>
      <c r="U83" s="18">
        <f t="shared" si="15"/>
        <v>2.7898080000000003</v>
      </c>
    </row>
    <row r="84" spans="1:21" s="5" customFormat="1" x14ac:dyDescent="0.25">
      <c r="A84" s="5" t="s">
        <v>1195</v>
      </c>
      <c r="B84" s="5" t="s">
        <v>7</v>
      </c>
      <c r="C84" s="31"/>
      <c r="D84" s="31">
        <v>2812.7</v>
      </c>
      <c r="E84" s="31">
        <v>2812.7</v>
      </c>
      <c r="F84" s="31">
        <v>14742</v>
      </c>
      <c r="G84" s="18">
        <v>3.36</v>
      </c>
      <c r="H84" s="18">
        <v>2.5569999999999999</v>
      </c>
      <c r="I84" s="18">
        <f t="shared" si="11"/>
        <v>2.5569999999999995</v>
      </c>
      <c r="J84" s="5" t="s">
        <v>609</v>
      </c>
      <c r="K84" s="5" t="s">
        <v>66</v>
      </c>
      <c r="L84" s="5">
        <v>84015</v>
      </c>
      <c r="M84" s="6">
        <v>42648</v>
      </c>
      <c r="N84" s="18">
        <f t="shared" si="12"/>
        <v>5.8810999999999988E-2</v>
      </c>
      <c r="O84" s="18">
        <f>N84*2</f>
        <v>0.11762199999999998</v>
      </c>
      <c r="P84" s="18">
        <f t="shared" si="18"/>
        <v>0.7057319999999998</v>
      </c>
      <c r="Q84" s="18">
        <f t="shared" si="13"/>
        <v>0.7057319999999998</v>
      </c>
      <c r="R84" s="18">
        <f t="shared" si="16"/>
        <v>0.7057319999999998</v>
      </c>
      <c r="S84" s="18">
        <f t="shared" si="17"/>
        <v>0.7057319999999998</v>
      </c>
      <c r="T84" s="18">
        <f t="shared" si="14"/>
        <v>0.29405499999999996</v>
      </c>
      <c r="U84" s="18">
        <f t="shared" si="15"/>
        <v>3.2346049999999993</v>
      </c>
    </row>
    <row r="85" spans="1:21" s="5" customFormat="1" x14ac:dyDescent="0.25">
      <c r="A85" s="5" t="s">
        <v>1197</v>
      </c>
      <c r="B85" s="5" t="s">
        <v>7</v>
      </c>
      <c r="C85" s="31"/>
      <c r="D85" s="31">
        <v>3484.8</v>
      </c>
      <c r="E85" s="31">
        <v>3484.8</v>
      </c>
      <c r="F85" s="31">
        <v>23494.95</v>
      </c>
      <c r="G85" s="18">
        <v>4.9050000000000002</v>
      </c>
      <c r="H85" s="18">
        <v>4.0860000000000003</v>
      </c>
      <c r="I85" s="18">
        <f t="shared" si="11"/>
        <v>3.1680000000000001</v>
      </c>
      <c r="J85" s="5" t="s">
        <v>247</v>
      </c>
      <c r="K85" s="5" t="s">
        <v>11</v>
      </c>
      <c r="L85" s="5">
        <v>84047</v>
      </c>
      <c r="M85" s="6">
        <v>42671</v>
      </c>
      <c r="N85" s="18">
        <f t="shared" si="12"/>
        <v>7.2863999999999998E-2</v>
      </c>
      <c r="O85" s="18">
        <f>N85*2</f>
        <v>0.145728</v>
      </c>
      <c r="P85" s="18">
        <f t="shared" si="18"/>
        <v>0.87436800000000003</v>
      </c>
      <c r="Q85" s="18">
        <f t="shared" si="13"/>
        <v>0.87436800000000003</v>
      </c>
      <c r="R85" s="18">
        <f t="shared" si="16"/>
        <v>0.87436800000000003</v>
      </c>
      <c r="S85" s="18">
        <f t="shared" si="17"/>
        <v>0.87436800000000003</v>
      </c>
      <c r="T85" s="18">
        <f t="shared" si="14"/>
        <v>0.36431999999999998</v>
      </c>
      <c r="U85" s="18">
        <f t="shared" si="15"/>
        <v>4.0075200000000004</v>
      </c>
    </row>
    <row r="86" spans="1:21" s="5" customFormat="1" x14ac:dyDescent="0.25">
      <c r="A86" s="5" t="s">
        <v>1198</v>
      </c>
      <c r="B86" s="5" t="s">
        <v>7</v>
      </c>
      <c r="C86" s="31"/>
      <c r="D86" s="31">
        <v>4400</v>
      </c>
      <c r="E86" s="31">
        <v>4400</v>
      </c>
      <c r="F86" s="31">
        <v>20584</v>
      </c>
      <c r="G86" s="18">
        <v>5.8650000000000002</v>
      </c>
      <c r="H86" s="18">
        <v>4.9649999999999999</v>
      </c>
      <c r="I86" s="18">
        <f t="shared" si="11"/>
        <v>3.9999999999999996</v>
      </c>
      <c r="J86" s="5" t="s">
        <v>555</v>
      </c>
      <c r="K86" s="5" t="s">
        <v>51</v>
      </c>
      <c r="L86" s="5">
        <v>84401</v>
      </c>
      <c r="M86" s="6">
        <v>42585</v>
      </c>
      <c r="N86" s="18">
        <f t="shared" si="12"/>
        <v>9.1999999999999985E-2</v>
      </c>
      <c r="O86" s="18">
        <f>N86*4</f>
        <v>0.36799999999999994</v>
      </c>
      <c r="P86" s="18">
        <f t="shared" si="18"/>
        <v>1.1039999999999999</v>
      </c>
      <c r="Q86" s="18">
        <f t="shared" si="13"/>
        <v>1.1039999999999999</v>
      </c>
      <c r="R86" s="18">
        <f t="shared" si="16"/>
        <v>1.1039999999999999</v>
      </c>
      <c r="S86" s="18">
        <f t="shared" si="17"/>
        <v>1.1039999999999999</v>
      </c>
      <c r="T86" s="18">
        <f t="shared" si="14"/>
        <v>0.45999999999999991</v>
      </c>
      <c r="U86" s="18">
        <f t="shared" si="15"/>
        <v>5.2439999999999998</v>
      </c>
    </row>
    <row r="87" spans="1:21" s="5" customFormat="1" x14ac:dyDescent="0.25">
      <c r="A87" s="5" t="s">
        <v>1199</v>
      </c>
      <c r="B87" s="5" t="s">
        <v>7</v>
      </c>
      <c r="C87" s="31"/>
      <c r="D87" s="31">
        <v>1531.2</v>
      </c>
      <c r="E87" s="31">
        <v>1531.2</v>
      </c>
      <c r="F87" s="31">
        <v>5880</v>
      </c>
      <c r="G87" s="18">
        <v>1.77</v>
      </c>
      <c r="H87" s="18">
        <v>1.502</v>
      </c>
      <c r="I87" s="18">
        <f t="shared" si="11"/>
        <v>1.3919999999999999</v>
      </c>
      <c r="J87" s="5" t="s">
        <v>372</v>
      </c>
      <c r="K87" s="5" t="s">
        <v>11</v>
      </c>
      <c r="L87" s="5">
        <v>84107</v>
      </c>
      <c r="M87" s="6">
        <v>42739</v>
      </c>
      <c r="N87" s="18">
        <f t="shared" si="12"/>
        <v>3.2015999999999996E-2</v>
      </c>
      <c r="O87" s="18">
        <v>0</v>
      </c>
      <c r="P87" s="18">
        <f>N87*11</f>
        <v>0.35217599999999993</v>
      </c>
      <c r="Q87" s="18">
        <f t="shared" si="13"/>
        <v>0.38419199999999998</v>
      </c>
      <c r="R87" s="18">
        <f t="shared" si="16"/>
        <v>0.38419199999999998</v>
      </c>
      <c r="S87" s="18">
        <f t="shared" si="17"/>
        <v>0.38419199999999998</v>
      </c>
      <c r="T87" s="18">
        <f t="shared" si="14"/>
        <v>0.16007999999999997</v>
      </c>
      <c r="U87" s="18">
        <f t="shared" si="15"/>
        <v>1.6648319999999999</v>
      </c>
    </row>
    <row r="88" spans="1:21" s="5" customFormat="1" x14ac:dyDescent="0.25">
      <c r="A88" s="5" t="s">
        <v>1200</v>
      </c>
      <c r="B88" s="5" t="s">
        <v>7</v>
      </c>
      <c r="C88" s="31"/>
      <c r="D88" s="31">
        <v>3448.5</v>
      </c>
      <c r="E88" s="31">
        <v>3448.5</v>
      </c>
      <c r="F88" s="31">
        <v>19000</v>
      </c>
      <c r="G88" s="18">
        <v>3.9750000000000001</v>
      </c>
      <c r="H88" s="18">
        <v>3.2709999999999999</v>
      </c>
      <c r="I88" s="18">
        <f t="shared" si="11"/>
        <v>3.1349999999999993</v>
      </c>
      <c r="J88" s="5" t="s">
        <v>1201</v>
      </c>
      <c r="K88" s="5" t="s">
        <v>85</v>
      </c>
      <c r="L88" s="5">
        <v>84005</v>
      </c>
      <c r="M88" s="6">
        <v>42539</v>
      </c>
      <c r="N88" s="18">
        <f t="shared" si="12"/>
        <v>7.2104999999999989E-2</v>
      </c>
      <c r="O88" s="18">
        <f>N88*6</f>
        <v>0.43262999999999996</v>
      </c>
      <c r="P88" s="18">
        <f>N88*12</f>
        <v>0.86525999999999992</v>
      </c>
      <c r="Q88" s="18">
        <f t="shared" si="13"/>
        <v>0.86525999999999992</v>
      </c>
      <c r="R88" s="18">
        <f t="shared" si="16"/>
        <v>0.86525999999999992</v>
      </c>
      <c r="S88" s="18">
        <f t="shared" si="17"/>
        <v>0.86525999999999992</v>
      </c>
      <c r="T88" s="18">
        <f t="shared" si="14"/>
        <v>0.36052499999999993</v>
      </c>
      <c r="U88" s="18">
        <f t="shared" si="15"/>
        <v>4.2541950000000002</v>
      </c>
    </row>
    <row r="89" spans="1:21" s="5" customFormat="1" x14ac:dyDescent="0.25">
      <c r="A89" s="5" t="s">
        <v>1204</v>
      </c>
      <c r="B89" s="5" t="s">
        <v>7</v>
      </c>
      <c r="C89" s="31"/>
      <c r="D89" s="31">
        <v>4400</v>
      </c>
      <c r="E89" s="31">
        <v>4400</v>
      </c>
      <c r="F89" s="31">
        <v>25097</v>
      </c>
      <c r="G89" s="18">
        <v>4.8</v>
      </c>
      <c r="H89" s="18">
        <v>4.109</v>
      </c>
      <c r="I89" s="18">
        <f t="shared" si="11"/>
        <v>3.9999999999999996</v>
      </c>
      <c r="J89" s="5" t="s">
        <v>23</v>
      </c>
      <c r="K89" s="5" t="s">
        <v>24</v>
      </c>
      <c r="L89" s="5">
        <v>84720</v>
      </c>
      <c r="M89" s="6">
        <v>42649</v>
      </c>
      <c r="N89" s="18">
        <f t="shared" si="12"/>
        <v>9.1999999999999985E-2</v>
      </c>
      <c r="O89" s="18">
        <f>N89*2</f>
        <v>0.18399999999999997</v>
      </c>
      <c r="P89" s="18">
        <f>N89*12</f>
        <v>1.1039999999999999</v>
      </c>
      <c r="Q89" s="18">
        <f t="shared" si="13"/>
        <v>1.1039999999999999</v>
      </c>
      <c r="R89" s="18">
        <f t="shared" si="16"/>
        <v>1.1039999999999999</v>
      </c>
      <c r="S89" s="18">
        <f t="shared" si="17"/>
        <v>1.1039999999999999</v>
      </c>
      <c r="T89" s="18">
        <f t="shared" si="14"/>
        <v>0.45999999999999991</v>
      </c>
      <c r="U89" s="18">
        <f t="shared" si="15"/>
        <v>5.0599999999999996</v>
      </c>
    </row>
    <row r="90" spans="1:21" s="5" customFormat="1" x14ac:dyDescent="0.25">
      <c r="A90" s="5" t="s">
        <v>928</v>
      </c>
      <c r="B90" s="5" t="s">
        <v>7</v>
      </c>
      <c r="C90" s="31"/>
      <c r="D90" s="31">
        <v>2124.1</v>
      </c>
      <c r="E90" s="31">
        <v>2124.1</v>
      </c>
      <c r="F90" s="31">
        <v>7742.21</v>
      </c>
      <c r="G90" s="18">
        <v>2.2400000000000002</v>
      </c>
      <c r="H90" s="18">
        <v>1.931</v>
      </c>
      <c r="I90" s="18">
        <f t="shared" si="11"/>
        <v>1.9309999999999998</v>
      </c>
      <c r="J90" s="5" t="s">
        <v>50</v>
      </c>
      <c r="K90" s="5" t="s">
        <v>51</v>
      </c>
      <c r="L90" s="5">
        <v>84401</v>
      </c>
      <c r="M90" s="6">
        <v>42488</v>
      </c>
      <c r="N90" s="18">
        <f t="shared" si="12"/>
        <v>4.4412999999999994E-2</v>
      </c>
      <c r="O90" s="18">
        <f>N90*8</f>
        <v>0.35530399999999995</v>
      </c>
      <c r="P90" s="18">
        <f>N90*12</f>
        <v>0.53295599999999999</v>
      </c>
      <c r="Q90" s="18">
        <f t="shared" si="13"/>
        <v>0.53295599999999999</v>
      </c>
      <c r="R90" s="18">
        <f t="shared" si="16"/>
        <v>0.53295599999999999</v>
      </c>
      <c r="S90" s="18">
        <f t="shared" si="17"/>
        <v>0.53295599999999999</v>
      </c>
      <c r="T90" s="18">
        <f t="shared" si="14"/>
        <v>0.22206499999999996</v>
      </c>
      <c r="U90" s="18">
        <f t="shared" si="15"/>
        <v>2.709193</v>
      </c>
    </row>
    <row r="91" spans="1:21" s="5" customFormat="1" x14ac:dyDescent="0.25">
      <c r="A91" s="5" t="s">
        <v>1206</v>
      </c>
      <c r="B91" s="5" t="s">
        <v>7</v>
      </c>
      <c r="C91" s="31"/>
      <c r="D91" s="31">
        <v>4400</v>
      </c>
      <c r="E91" s="31">
        <v>4400</v>
      </c>
      <c r="F91" s="31">
        <v>32808</v>
      </c>
      <c r="G91" s="18">
        <v>6.1</v>
      </c>
      <c r="H91" s="18">
        <v>5.3419999999999996</v>
      </c>
      <c r="I91" s="18">
        <f t="shared" si="11"/>
        <v>3.9999999999999996</v>
      </c>
      <c r="J91" s="5" t="s">
        <v>642</v>
      </c>
      <c r="K91" s="5" t="s">
        <v>363</v>
      </c>
      <c r="L91" s="5">
        <v>84340</v>
      </c>
      <c r="M91" s="6">
        <v>42797</v>
      </c>
      <c r="N91" s="18">
        <f t="shared" si="12"/>
        <v>9.1999999999999985E-2</v>
      </c>
      <c r="O91" s="18">
        <v>0</v>
      </c>
      <c r="P91" s="18">
        <f>N91*9</f>
        <v>0.82799999999999985</v>
      </c>
      <c r="Q91" s="18">
        <f t="shared" si="13"/>
        <v>1.1039999999999999</v>
      </c>
      <c r="R91" s="18">
        <f t="shared" si="16"/>
        <v>1.1039999999999999</v>
      </c>
      <c r="S91" s="18">
        <f t="shared" si="17"/>
        <v>1.1039999999999999</v>
      </c>
      <c r="T91" s="18">
        <f t="shared" si="14"/>
        <v>0.45999999999999991</v>
      </c>
      <c r="U91" s="18">
        <f t="shared" si="15"/>
        <v>4.5999999999999996</v>
      </c>
    </row>
    <row r="92" spans="1:21" s="5" customFormat="1" x14ac:dyDescent="0.25">
      <c r="A92" s="5" t="s">
        <v>1207</v>
      </c>
      <c r="B92" s="5" t="s">
        <v>7</v>
      </c>
      <c r="C92" s="31"/>
      <c r="D92" s="31">
        <v>2160.4</v>
      </c>
      <c r="E92" s="31">
        <v>2160.4</v>
      </c>
      <c r="F92" s="31">
        <v>9102</v>
      </c>
      <c r="G92" s="18">
        <v>2.34</v>
      </c>
      <c r="H92" s="18">
        <v>1.964</v>
      </c>
      <c r="I92" s="18">
        <f t="shared" si="11"/>
        <v>1.964</v>
      </c>
      <c r="J92" s="5" t="s">
        <v>128</v>
      </c>
      <c r="K92" s="5" t="s">
        <v>85</v>
      </c>
      <c r="L92" s="5">
        <v>84003</v>
      </c>
      <c r="M92" s="6">
        <v>42585</v>
      </c>
      <c r="N92" s="18">
        <f t="shared" si="12"/>
        <v>4.5171999999999997E-2</v>
      </c>
      <c r="O92" s="18">
        <f>N92*4</f>
        <v>0.18068799999999999</v>
      </c>
      <c r="P92" s="18">
        <f>N92*12</f>
        <v>0.54206399999999999</v>
      </c>
      <c r="Q92" s="18">
        <f t="shared" si="13"/>
        <v>0.54206399999999999</v>
      </c>
      <c r="R92" s="18">
        <f t="shared" si="16"/>
        <v>0.54206399999999999</v>
      </c>
      <c r="S92" s="18">
        <f t="shared" si="17"/>
        <v>0.54206399999999999</v>
      </c>
      <c r="T92" s="18">
        <f t="shared" si="14"/>
        <v>0.22585999999999998</v>
      </c>
      <c r="U92" s="18">
        <f t="shared" si="15"/>
        <v>2.5748039999999999</v>
      </c>
    </row>
    <row r="93" spans="1:21" s="5" customFormat="1" x14ac:dyDescent="0.25">
      <c r="A93" s="5" t="s">
        <v>1209</v>
      </c>
      <c r="B93" s="5" t="s">
        <v>7</v>
      </c>
      <c r="C93" s="31"/>
      <c r="D93" s="31">
        <v>4400</v>
      </c>
      <c r="E93" s="31">
        <v>4400</v>
      </c>
      <c r="F93" s="31">
        <v>30000</v>
      </c>
      <c r="G93" s="18">
        <v>5.7</v>
      </c>
      <c r="H93" s="18">
        <v>4.8220000000000001</v>
      </c>
      <c r="I93" s="18">
        <f t="shared" si="11"/>
        <v>3.9999999999999996</v>
      </c>
      <c r="J93" s="5" t="s">
        <v>1081</v>
      </c>
      <c r="K93" s="5" t="s">
        <v>51</v>
      </c>
      <c r="L93" s="5">
        <v>84403</v>
      </c>
      <c r="M93" s="6">
        <v>42717</v>
      </c>
      <c r="N93" s="18">
        <f t="shared" si="12"/>
        <v>9.1999999999999985E-2</v>
      </c>
      <c r="O93" s="18">
        <v>0</v>
      </c>
      <c r="P93" s="18">
        <f>N93*12</f>
        <v>1.1039999999999999</v>
      </c>
      <c r="Q93" s="18">
        <f t="shared" si="13"/>
        <v>1.1039999999999999</v>
      </c>
      <c r="R93" s="18">
        <f t="shared" si="16"/>
        <v>1.1039999999999999</v>
      </c>
      <c r="S93" s="18">
        <f t="shared" si="17"/>
        <v>1.1039999999999999</v>
      </c>
      <c r="T93" s="18">
        <f t="shared" si="14"/>
        <v>0.45999999999999991</v>
      </c>
      <c r="U93" s="18">
        <f t="shared" si="15"/>
        <v>4.8759999999999994</v>
      </c>
    </row>
    <row r="94" spans="1:21" s="5" customFormat="1" x14ac:dyDescent="0.25">
      <c r="A94" s="5" t="s">
        <v>1212</v>
      </c>
      <c r="B94" s="5" t="s">
        <v>7</v>
      </c>
      <c r="C94" s="31"/>
      <c r="D94" s="31">
        <v>4400</v>
      </c>
      <c r="E94" s="31">
        <v>4400</v>
      </c>
      <c r="F94" s="31">
        <v>61274.85</v>
      </c>
      <c r="G94" s="18">
        <v>13.065</v>
      </c>
      <c r="H94" s="18">
        <v>10.571</v>
      </c>
      <c r="I94" s="18">
        <f t="shared" si="11"/>
        <v>3.9999999999999996</v>
      </c>
      <c r="J94" s="5" t="s">
        <v>294</v>
      </c>
      <c r="K94" s="5" t="s">
        <v>85</v>
      </c>
      <c r="L94" s="5">
        <v>84003</v>
      </c>
      <c r="M94" s="6">
        <v>42744</v>
      </c>
      <c r="N94" s="18">
        <f t="shared" si="12"/>
        <v>9.1999999999999985E-2</v>
      </c>
      <c r="O94" s="18">
        <v>0</v>
      </c>
      <c r="P94" s="18">
        <f>N94*11</f>
        <v>1.0119999999999998</v>
      </c>
      <c r="Q94" s="18">
        <f t="shared" si="13"/>
        <v>1.1039999999999999</v>
      </c>
      <c r="R94" s="18">
        <f t="shared" si="16"/>
        <v>1.1039999999999999</v>
      </c>
      <c r="S94" s="18">
        <f t="shared" si="17"/>
        <v>1.1039999999999999</v>
      </c>
      <c r="T94" s="18">
        <f t="shared" si="14"/>
        <v>0.45999999999999991</v>
      </c>
      <c r="U94" s="18">
        <f t="shared" si="15"/>
        <v>4.7839999999999998</v>
      </c>
    </row>
    <row r="95" spans="1:21" s="5" customFormat="1" x14ac:dyDescent="0.25">
      <c r="A95" s="5" t="s">
        <v>1327</v>
      </c>
      <c r="B95" s="5" t="s">
        <v>7</v>
      </c>
      <c r="C95" s="31"/>
      <c r="D95" s="31">
        <v>4400</v>
      </c>
      <c r="E95" s="31">
        <v>4400</v>
      </c>
      <c r="F95" s="31">
        <v>10137.620000000001</v>
      </c>
      <c r="G95" s="18">
        <v>7.68</v>
      </c>
      <c r="H95" s="18">
        <v>6.4909999999999997</v>
      </c>
      <c r="I95" s="18">
        <f t="shared" si="11"/>
        <v>3.9999999999999996</v>
      </c>
      <c r="J95" s="5" t="s">
        <v>186</v>
      </c>
      <c r="K95" s="5" t="s">
        <v>66</v>
      </c>
      <c r="L95" s="5">
        <v>84015</v>
      </c>
      <c r="M95" s="6">
        <v>43123</v>
      </c>
      <c r="N95" s="18">
        <f t="shared" si="12"/>
        <v>9.1999999999999985E-2</v>
      </c>
      <c r="O95" s="18">
        <v>0</v>
      </c>
      <c r="P95" s="18">
        <v>0</v>
      </c>
      <c r="Q95" s="18">
        <f t="shared" si="13"/>
        <v>1.1039999999999999</v>
      </c>
      <c r="R95" s="18">
        <f t="shared" si="16"/>
        <v>1.1039999999999999</v>
      </c>
      <c r="S95" s="18">
        <f t="shared" si="17"/>
        <v>1.1039999999999999</v>
      </c>
      <c r="T95" s="18">
        <f t="shared" si="14"/>
        <v>0.45999999999999991</v>
      </c>
      <c r="U95" s="18">
        <f t="shared" si="15"/>
        <v>3.7719999999999994</v>
      </c>
    </row>
    <row r="96" spans="1:21" s="5" customFormat="1" x14ac:dyDescent="0.25">
      <c r="A96" s="5" t="s">
        <v>1228</v>
      </c>
      <c r="B96" s="5" t="s">
        <v>7</v>
      </c>
      <c r="C96" s="31"/>
      <c r="D96" s="31">
        <v>4400</v>
      </c>
      <c r="E96" s="31">
        <v>4400</v>
      </c>
      <c r="F96" s="31">
        <v>28443</v>
      </c>
      <c r="G96" s="18">
        <v>6.76</v>
      </c>
      <c r="H96" s="18">
        <v>5.9649999999999999</v>
      </c>
      <c r="I96" s="18">
        <f t="shared" si="11"/>
        <v>3.9999999999999996</v>
      </c>
      <c r="J96" s="5" t="s">
        <v>67</v>
      </c>
      <c r="K96" s="5" t="s">
        <v>11</v>
      </c>
      <c r="L96" s="5">
        <v>84065</v>
      </c>
      <c r="M96" s="6">
        <v>42703</v>
      </c>
      <c r="N96" s="18">
        <f t="shared" si="12"/>
        <v>9.1999999999999985E-2</v>
      </c>
      <c r="O96" s="18">
        <f>N96*1</f>
        <v>9.1999999999999985E-2</v>
      </c>
      <c r="P96" s="18">
        <f>N96*12</f>
        <v>1.1039999999999999</v>
      </c>
      <c r="Q96" s="18">
        <f t="shared" si="13"/>
        <v>1.1039999999999999</v>
      </c>
      <c r="R96" s="18">
        <f t="shared" si="16"/>
        <v>1.1039999999999999</v>
      </c>
      <c r="S96" s="18">
        <f t="shared" si="17"/>
        <v>1.1039999999999999</v>
      </c>
      <c r="T96" s="18">
        <f t="shared" si="14"/>
        <v>0.45999999999999991</v>
      </c>
      <c r="U96" s="18">
        <f t="shared" si="15"/>
        <v>4.968</v>
      </c>
    </row>
    <row r="97" spans="1:21" s="5" customFormat="1" x14ac:dyDescent="0.25">
      <c r="A97" s="5" t="s">
        <v>1229</v>
      </c>
      <c r="B97" s="5" t="s">
        <v>7</v>
      </c>
      <c r="C97" s="31"/>
      <c r="D97" s="31">
        <v>4400</v>
      </c>
      <c r="E97" s="31">
        <v>4400</v>
      </c>
      <c r="F97" s="31">
        <v>8003.99</v>
      </c>
      <c r="G97" s="18">
        <v>5.2</v>
      </c>
      <c r="H97" s="18">
        <v>4.5919999999999996</v>
      </c>
      <c r="I97" s="18">
        <f t="shared" si="11"/>
        <v>3.9999999999999996</v>
      </c>
      <c r="J97" s="5" t="s">
        <v>336</v>
      </c>
      <c r="K97" s="5" t="s">
        <v>51</v>
      </c>
      <c r="L97" s="5">
        <v>84405</v>
      </c>
      <c r="M97" s="6">
        <v>42829</v>
      </c>
      <c r="N97" s="18">
        <f t="shared" si="12"/>
        <v>9.1999999999999985E-2</v>
      </c>
      <c r="O97" s="18">
        <v>0</v>
      </c>
      <c r="P97" s="18">
        <f>N97*8</f>
        <v>0.73599999999999988</v>
      </c>
      <c r="Q97" s="18">
        <f t="shared" si="13"/>
        <v>1.1039999999999999</v>
      </c>
      <c r="R97" s="18">
        <f t="shared" si="16"/>
        <v>1.1039999999999999</v>
      </c>
      <c r="S97" s="18">
        <f t="shared" si="17"/>
        <v>1.1039999999999999</v>
      </c>
      <c r="T97" s="18">
        <f t="shared" si="14"/>
        <v>0.45999999999999991</v>
      </c>
      <c r="U97" s="18">
        <f t="shared" si="15"/>
        <v>4.508</v>
      </c>
    </row>
    <row r="98" spans="1:21" s="5" customFormat="1" x14ac:dyDescent="0.25">
      <c r="A98" s="5" t="s">
        <v>1233</v>
      </c>
      <c r="B98" s="5" t="s">
        <v>7</v>
      </c>
      <c r="C98" s="31"/>
      <c r="D98" s="31">
        <v>2717</v>
      </c>
      <c r="E98" s="31">
        <v>2717</v>
      </c>
      <c r="F98" s="31">
        <v>16355</v>
      </c>
      <c r="G98" s="18">
        <v>3.3</v>
      </c>
      <c r="H98" s="18">
        <v>2.7490000000000001</v>
      </c>
      <c r="I98" s="18">
        <f t="shared" ref="I98:I129" si="19">(E98/1.1)/1000</f>
        <v>2.4700000000000002</v>
      </c>
      <c r="J98" s="5" t="s">
        <v>171</v>
      </c>
      <c r="K98" s="5" t="s">
        <v>66</v>
      </c>
      <c r="L98" s="5">
        <v>84040</v>
      </c>
      <c r="M98" s="6">
        <v>42576</v>
      </c>
      <c r="N98" s="18">
        <f t="shared" si="12"/>
        <v>5.6810000000000006E-2</v>
      </c>
      <c r="O98" s="18">
        <f>N98*5</f>
        <v>0.28405000000000002</v>
      </c>
      <c r="P98" s="18">
        <f t="shared" ref="P98:P112" si="20">N98*12</f>
        <v>0.6817200000000001</v>
      </c>
      <c r="Q98" s="18">
        <f t="shared" si="13"/>
        <v>0.6817200000000001</v>
      </c>
      <c r="R98" s="18">
        <f t="shared" si="16"/>
        <v>0.6817200000000001</v>
      </c>
      <c r="S98" s="18">
        <f t="shared" si="17"/>
        <v>0.6817200000000001</v>
      </c>
      <c r="T98" s="18">
        <f t="shared" si="14"/>
        <v>0.28405000000000002</v>
      </c>
      <c r="U98" s="18">
        <f t="shared" si="15"/>
        <v>3.2949800000000011</v>
      </c>
    </row>
    <row r="99" spans="1:21" s="5" customFormat="1" x14ac:dyDescent="0.25">
      <c r="A99" s="5" t="s">
        <v>1234</v>
      </c>
      <c r="B99" s="5" t="s">
        <v>7</v>
      </c>
      <c r="C99" s="31"/>
      <c r="D99" s="31">
        <v>4400</v>
      </c>
      <c r="E99" s="31">
        <v>4400</v>
      </c>
      <c r="F99" s="31">
        <v>52267</v>
      </c>
      <c r="G99" s="18">
        <v>11.772</v>
      </c>
      <c r="H99" s="18">
        <v>8.6</v>
      </c>
      <c r="I99" s="18">
        <f t="shared" si="19"/>
        <v>3.9999999999999996</v>
      </c>
      <c r="J99" s="5" t="s">
        <v>1235</v>
      </c>
      <c r="K99" s="5" t="s">
        <v>72</v>
      </c>
      <c r="L99" s="5">
        <v>84770</v>
      </c>
      <c r="M99" s="6">
        <v>42648</v>
      </c>
      <c r="N99" s="18">
        <f t="shared" si="12"/>
        <v>9.1999999999999985E-2</v>
      </c>
      <c r="O99" s="18">
        <f>N99*2</f>
        <v>0.18399999999999997</v>
      </c>
      <c r="P99" s="18">
        <f t="shared" si="20"/>
        <v>1.1039999999999999</v>
      </c>
      <c r="Q99" s="18">
        <f t="shared" si="13"/>
        <v>1.1039999999999999</v>
      </c>
      <c r="R99" s="18">
        <f t="shared" si="16"/>
        <v>1.1039999999999999</v>
      </c>
      <c r="S99" s="18">
        <f t="shared" si="17"/>
        <v>1.1039999999999999</v>
      </c>
      <c r="T99" s="18">
        <f t="shared" si="14"/>
        <v>0.45999999999999991</v>
      </c>
      <c r="U99" s="18">
        <f t="shared" si="15"/>
        <v>5.0599999999999996</v>
      </c>
    </row>
    <row r="100" spans="1:21" s="5" customFormat="1" x14ac:dyDescent="0.25">
      <c r="A100" s="5" t="s">
        <v>1236</v>
      </c>
      <c r="B100" s="5" t="s">
        <v>7</v>
      </c>
      <c r="C100" s="31"/>
      <c r="D100" s="31">
        <v>4400</v>
      </c>
      <c r="E100" s="31">
        <v>4400</v>
      </c>
      <c r="F100" s="31">
        <v>48675</v>
      </c>
      <c r="G100" s="18">
        <v>10.725</v>
      </c>
      <c r="H100" s="18">
        <v>9.0340000000000007</v>
      </c>
      <c r="I100" s="18">
        <f t="shared" si="19"/>
        <v>3.9999999999999996</v>
      </c>
      <c r="J100" s="5" t="s">
        <v>638</v>
      </c>
      <c r="K100" s="5" t="s">
        <v>66</v>
      </c>
      <c r="L100" s="5">
        <v>84075</v>
      </c>
      <c r="M100" s="6">
        <v>42629</v>
      </c>
      <c r="N100" s="18">
        <f t="shared" si="12"/>
        <v>9.1999999999999985E-2</v>
      </c>
      <c r="O100" s="18">
        <f>N100*3</f>
        <v>0.27599999999999997</v>
      </c>
      <c r="P100" s="18">
        <f t="shared" si="20"/>
        <v>1.1039999999999999</v>
      </c>
      <c r="Q100" s="18">
        <f t="shared" si="13"/>
        <v>1.1039999999999999</v>
      </c>
      <c r="R100" s="18">
        <f t="shared" si="16"/>
        <v>1.1039999999999999</v>
      </c>
      <c r="S100" s="18">
        <f t="shared" si="17"/>
        <v>1.1039999999999999</v>
      </c>
      <c r="T100" s="18">
        <f t="shared" si="14"/>
        <v>0.45999999999999991</v>
      </c>
      <c r="U100" s="18">
        <f t="shared" si="15"/>
        <v>5.1520000000000001</v>
      </c>
    </row>
    <row r="101" spans="1:21" s="5" customFormat="1" x14ac:dyDescent="0.25">
      <c r="A101" s="5" t="s">
        <v>1237</v>
      </c>
      <c r="B101" s="5" t="s">
        <v>7</v>
      </c>
      <c r="C101" s="31"/>
      <c r="D101" s="31">
        <v>3108.6</v>
      </c>
      <c r="E101" s="31">
        <v>3108.6</v>
      </c>
      <c r="F101" s="31">
        <v>19305</v>
      </c>
      <c r="G101" s="18">
        <v>3.9</v>
      </c>
      <c r="H101" s="18">
        <v>2.8260000000000001</v>
      </c>
      <c r="I101" s="18">
        <f t="shared" si="19"/>
        <v>2.8259999999999996</v>
      </c>
      <c r="J101" s="5" t="s">
        <v>271</v>
      </c>
      <c r="K101" s="5" t="s">
        <v>51</v>
      </c>
      <c r="L101" s="5">
        <v>84404</v>
      </c>
      <c r="M101" s="6">
        <v>42604</v>
      </c>
      <c r="N101" s="18">
        <f t="shared" si="12"/>
        <v>6.4997999999999986E-2</v>
      </c>
      <c r="O101" s="18">
        <f>N101*4</f>
        <v>0.25999199999999995</v>
      </c>
      <c r="P101" s="18">
        <f t="shared" si="20"/>
        <v>0.77997599999999978</v>
      </c>
      <c r="Q101" s="18">
        <f t="shared" si="13"/>
        <v>0.77997599999999978</v>
      </c>
      <c r="R101" s="18">
        <f t="shared" si="16"/>
        <v>0.77997599999999978</v>
      </c>
      <c r="S101" s="18">
        <f t="shared" si="17"/>
        <v>0.77997599999999978</v>
      </c>
      <c r="T101" s="18">
        <f t="shared" si="14"/>
        <v>0.32498999999999995</v>
      </c>
      <c r="U101" s="18">
        <f t="shared" si="15"/>
        <v>3.7048859999999988</v>
      </c>
    </row>
    <row r="102" spans="1:21" s="5" customFormat="1" x14ac:dyDescent="0.25">
      <c r="A102" s="5" t="s">
        <v>1240</v>
      </c>
      <c r="B102" s="5" t="s">
        <v>7</v>
      </c>
      <c r="C102" s="31"/>
      <c r="D102" s="31">
        <v>4400</v>
      </c>
      <c r="E102" s="31">
        <v>4400</v>
      </c>
      <c r="F102" s="31">
        <v>29842.65</v>
      </c>
      <c r="G102" s="18">
        <v>6.9</v>
      </c>
      <c r="H102" s="18">
        <v>6.2210000000000001</v>
      </c>
      <c r="I102" s="18">
        <f t="shared" si="19"/>
        <v>3.9999999999999996</v>
      </c>
      <c r="J102" s="5" t="s">
        <v>84</v>
      </c>
      <c r="K102" s="5" t="s">
        <v>85</v>
      </c>
      <c r="L102" s="5">
        <v>84057</v>
      </c>
      <c r="M102" s="6">
        <v>42584</v>
      </c>
      <c r="N102" s="18">
        <f t="shared" si="12"/>
        <v>9.1999999999999985E-2</v>
      </c>
      <c r="O102" s="18">
        <f>N102*4</f>
        <v>0.36799999999999994</v>
      </c>
      <c r="P102" s="18">
        <f t="shared" si="20"/>
        <v>1.1039999999999999</v>
      </c>
      <c r="Q102" s="18">
        <f t="shared" si="13"/>
        <v>1.1039999999999999</v>
      </c>
      <c r="R102" s="18">
        <f t="shared" si="16"/>
        <v>1.1039999999999999</v>
      </c>
      <c r="S102" s="18">
        <f t="shared" si="17"/>
        <v>1.1039999999999999</v>
      </c>
      <c r="T102" s="18">
        <f t="shared" si="14"/>
        <v>0.45999999999999991</v>
      </c>
      <c r="U102" s="18">
        <f t="shared" si="15"/>
        <v>5.2439999999999998</v>
      </c>
    </row>
    <row r="103" spans="1:21" s="5" customFormat="1" x14ac:dyDescent="0.25">
      <c r="A103" s="5" t="s">
        <v>1241</v>
      </c>
      <c r="B103" s="5" t="s">
        <v>7</v>
      </c>
      <c r="C103" s="31"/>
      <c r="D103" s="31">
        <v>4400</v>
      </c>
      <c r="E103" s="31">
        <v>4400</v>
      </c>
      <c r="F103" s="31">
        <v>49922</v>
      </c>
      <c r="G103" s="18">
        <v>17.489999999999998</v>
      </c>
      <c r="H103" s="18">
        <v>15.222</v>
      </c>
      <c r="I103" s="18">
        <f t="shared" si="19"/>
        <v>3.9999999999999996</v>
      </c>
      <c r="J103" s="5" t="s">
        <v>351</v>
      </c>
      <c r="K103" s="5" t="s">
        <v>85</v>
      </c>
      <c r="L103" s="5">
        <v>84045</v>
      </c>
      <c r="M103" s="6">
        <v>42671</v>
      </c>
      <c r="N103" s="18">
        <f t="shared" si="12"/>
        <v>9.1999999999999985E-2</v>
      </c>
      <c r="O103" s="18">
        <f>N103*2</f>
        <v>0.18399999999999997</v>
      </c>
      <c r="P103" s="18">
        <f t="shared" si="20"/>
        <v>1.1039999999999999</v>
      </c>
      <c r="Q103" s="18">
        <f t="shared" si="13"/>
        <v>1.1039999999999999</v>
      </c>
      <c r="R103" s="18">
        <f t="shared" si="16"/>
        <v>1.1039999999999999</v>
      </c>
      <c r="S103" s="18">
        <f t="shared" si="17"/>
        <v>1.1039999999999999</v>
      </c>
      <c r="T103" s="18">
        <f t="shared" si="14"/>
        <v>0.45999999999999991</v>
      </c>
      <c r="U103" s="18">
        <f t="shared" si="15"/>
        <v>5.0599999999999996</v>
      </c>
    </row>
    <row r="104" spans="1:21" s="5" customFormat="1" x14ac:dyDescent="0.25">
      <c r="A104" s="5" t="s">
        <v>1242</v>
      </c>
      <c r="B104" s="5" t="s">
        <v>7</v>
      </c>
      <c r="C104" s="31"/>
      <c r="D104" s="31">
        <v>3488.1</v>
      </c>
      <c r="E104" s="31">
        <v>3488.1</v>
      </c>
      <c r="F104" s="31">
        <v>20196</v>
      </c>
      <c r="G104" s="18">
        <v>3.84</v>
      </c>
      <c r="H104" s="18">
        <v>3.1709999999999998</v>
      </c>
      <c r="I104" s="18">
        <f t="shared" si="19"/>
        <v>3.1709999999999994</v>
      </c>
      <c r="J104" s="5" t="s">
        <v>67</v>
      </c>
      <c r="K104" s="5" t="s">
        <v>11</v>
      </c>
      <c r="L104" s="5">
        <v>84065</v>
      </c>
      <c r="M104" s="6">
        <v>42584</v>
      </c>
      <c r="N104" s="18">
        <f t="shared" si="12"/>
        <v>7.2932999999999984E-2</v>
      </c>
      <c r="O104" s="18">
        <f>N104*4</f>
        <v>0.29173199999999994</v>
      </c>
      <c r="P104" s="18">
        <f t="shared" si="20"/>
        <v>0.87519599999999986</v>
      </c>
      <c r="Q104" s="18">
        <f t="shared" si="13"/>
        <v>0.87519599999999986</v>
      </c>
      <c r="R104" s="18">
        <f t="shared" si="16"/>
        <v>0.87519599999999986</v>
      </c>
      <c r="S104" s="18">
        <f t="shared" si="17"/>
        <v>0.87519599999999986</v>
      </c>
      <c r="T104" s="18">
        <f t="shared" si="14"/>
        <v>0.36466499999999991</v>
      </c>
      <c r="U104" s="18">
        <f t="shared" si="15"/>
        <v>4.1571809999999987</v>
      </c>
    </row>
    <row r="105" spans="1:21" s="5" customFormat="1" x14ac:dyDescent="0.25">
      <c r="A105" s="5" t="s">
        <v>1244</v>
      </c>
      <c r="B105" s="5" t="s">
        <v>7</v>
      </c>
      <c r="C105" s="31"/>
      <c r="D105" s="31">
        <v>4400</v>
      </c>
      <c r="E105" s="31">
        <v>4400</v>
      </c>
      <c r="F105" s="31">
        <v>33935</v>
      </c>
      <c r="G105" s="18">
        <v>15.36</v>
      </c>
      <c r="H105" s="18">
        <v>12.099</v>
      </c>
      <c r="I105" s="18">
        <f t="shared" si="19"/>
        <v>3.9999999999999996</v>
      </c>
      <c r="J105" s="5" t="s">
        <v>71</v>
      </c>
      <c r="K105" s="5" t="s">
        <v>72</v>
      </c>
      <c r="L105" s="5">
        <v>84738</v>
      </c>
      <c r="M105" s="6">
        <v>42713</v>
      </c>
      <c r="N105" s="18">
        <f t="shared" si="12"/>
        <v>9.1999999999999985E-2</v>
      </c>
      <c r="O105" s="18">
        <v>0</v>
      </c>
      <c r="P105" s="18">
        <f t="shared" si="20"/>
        <v>1.1039999999999999</v>
      </c>
      <c r="Q105" s="18">
        <f t="shared" si="13"/>
        <v>1.1039999999999999</v>
      </c>
      <c r="R105" s="18">
        <f t="shared" si="16"/>
        <v>1.1039999999999999</v>
      </c>
      <c r="S105" s="18">
        <f t="shared" si="17"/>
        <v>1.1039999999999999</v>
      </c>
      <c r="T105" s="18">
        <f t="shared" si="14"/>
        <v>0.45999999999999991</v>
      </c>
      <c r="U105" s="18">
        <f t="shared" si="15"/>
        <v>4.8759999999999994</v>
      </c>
    </row>
    <row r="106" spans="1:21" s="5" customFormat="1" x14ac:dyDescent="0.25">
      <c r="A106" s="5" t="s">
        <v>1245</v>
      </c>
      <c r="B106" s="5" t="s">
        <v>7</v>
      </c>
      <c r="C106" s="31"/>
      <c r="D106" s="31">
        <v>4400</v>
      </c>
      <c r="E106" s="31">
        <v>4400</v>
      </c>
      <c r="F106" s="31">
        <v>52190</v>
      </c>
      <c r="G106" s="18">
        <v>21.17</v>
      </c>
      <c r="H106" s="18">
        <v>16.974</v>
      </c>
      <c r="I106" s="18">
        <f t="shared" si="19"/>
        <v>3.9999999999999996</v>
      </c>
      <c r="J106" s="5" t="s">
        <v>71</v>
      </c>
      <c r="K106" s="5" t="s">
        <v>72</v>
      </c>
      <c r="L106" s="5">
        <v>84738</v>
      </c>
      <c r="M106" s="6">
        <v>42607</v>
      </c>
      <c r="N106" s="18">
        <f t="shared" si="12"/>
        <v>9.1999999999999985E-2</v>
      </c>
      <c r="O106" s="18">
        <f>N106*4</f>
        <v>0.36799999999999994</v>
      </c>
      <c r="P106" s="18">
        <f t="shared" si="20"/>
        <v>1.1039999999999999</v>
      </c>
      <c r="Q106" s="18">
        <f t="shared" si="13"/>
        <v>1.1039999999999999</v>
      </c>
      <c r="R106" s="18">
        <f t="shared" si="16"/>
        <v>1.1039999999999999</v>
      </c>
      <c r="S106" s="18">
        <f t="shared" si="17"/>
        <v>1.1039999999999999</v>
      </c>
      <c r="T106" s="18">
        <f t="shared" si="14"/>
        <v>0.45999999999999991</v>
      </c>
      <c r="U106" s="18">
        <f t="shared" si="15"/>
        <v>5.2439999999999998</v>
      </c>
    </row>
    <row r="107" spans="1:21" s="5" customFormat="1" x14ac:dyDescent="0.25">
      <c r="A107" s="5" t="s">
        <v>1246</v>
      </c>
      <c r="B107" s="5" t="s">
        <v>7</v>
      </c>
      <c r="C107" s="31"/>
      <c r="D107" s="31">
        <v>4400</v>
      </c>
      <c r="E107" s="31">
        <v>4400</v>
      </c>
      <c r="F107" s="31">
        <v>27080.14</v>
      </c>
      <c r="G107" s="18">
        <v>9.9749999999999996</v>
      </c>
      <c r="H107" s="18">
        <v>7.9770000000000003</v>
      </c>
      <c r="I107" s="18">
        <f t="shared" si="19"/>
        <v>3.9999999999999996</v>
      </c>
      <c r="J107" s="5" t="s">
        <v>28</v>
      </c>
      <c r="K107" s="5" t="s">
        <v>11</v>
      </c>
      <c r="L107" s="5">
        <v>84081</v>
      </c>
      <c r="M107" s="6">
        <v>42697</v>
      </c>
      <c r="N107" s="18">
        <f t="shared" si="12"/>
        <v>9.1999999999999985E-2</v>
      </c>
      <c r="O107" s="18">
        <f>N107*1</f>
        <v>9.1999999999999985E-2</v>
      </c>
      <c r="P107" s="18">
        <f t="shared" si="20"/>
        <v>1.1039999999999999</v>
      </c>
      <c r="Q107" s="18">
        <f t="shared" si="13"/>
        <v>1.1039999999999999</v>
      </c>
      <c r="R107" s="18">
        <f t="shared" si="16"/>
        <v>1.1039999999999999</v>
      </c>
      <c r="S107" s="18">
        <f t="shared" si="17"/>
        <v>1.1039999999999999</v>
      </c>
      <c r="T107" s="18">
        <f t="shared" si="14"/>
        <v>0.45999999999999991</v>
      </c>
      <c r="U107" s="18">
        <f t="shared" si="15"/>
        <v>4.968</v>
      </c>
    </row>
    <row r="108" spans="1:21" s="5" customFormat="1" x14ac:dyDescent="0.25">
      <c r="A108" s="5" t="s">
        <v>1247</v>
      </c>
      <c r="B108" s="5" t="s">
        <v>7</v>
      </c>
      <c r="C108" s="31"/>
      <c r="D108" s="31">
        <v>4400</v>
      </c>
      <c r="E108" s="31">
        <v>4400</v>
      </c>
      <c r="F108" s="31">
        <v>22087.99</v>
      </c>
      <c r="G108" s="18">
        <v>6.71</v>
      </c>
      <c r="H108" s="18">
        <v>5.859</v>
      </c>
      <c r="I108" s="18">
        <f t="shared" si="19"/>
        <v>3.9999999999999996</v>
      </c>
      <c r="J108" s="5" t="s">
        <v>515</v>
      </c>
      <c r="K108" s="5" t="s">
        <v>85</v>
      </c>
      <c r="L108" s="5">
        <v>84062</v>
      </c>
      <c r="M108" s="6">
        <v>42718</v>
      </c>
      <c r="N108" s="18">
        <f t="shared" si="12"/>
        <v>9.1999999999999985E-2</v>
      </c>
      <c r="O108" s="18">
        <v>0</v>
      </c>
      <c r="P108" s="18">
        <f t="shared" si="20"/>
        <v>1.1039999999999999</v>
      </c>
      <c r="Q108" s="18">
        <f t="shared" si="13"/>
        <v>1.1039999999999999</v>
      </c>
      <c r="R108" s="18">
        <f t="shared" si="16"/>
        <v>1.1039999999999999</v>
      </c>
      <c r="S108" s="18">
        <f t="shared" si="17"/>
        <v>1.1039999999999999</v>
      </c>
      <c r="T108" s="18">
        <f t="shared" si="14"/>
        <v>0.45999999999999991</v>
      </c>
      <c r="U108" s="18">
        <f t="shared" si="15"/>
        <v>4.8759999999999994</v>
      </c>
    </row>
    <row r="109" spans="1:21" s="5" customFormat="1" x14ac:dyDescent="0.25">
      <c r="A109" s="5" t="s">
        <v>1248</v>
      </c>
      <c r="B109" s="5" t="s">
        <v>7</v>
      </c>
      <c r="C109" s="31"/>
      <c r="D109" s="31">
        <v>3055.8</v>
      </c>
      <c r="E109" s="31">
        <v>3055.8</v>
      </c>
      <c r="F109" s="31">
        <v>23302.02</v>
      </c>
      <c r="G109" s="18">
        <v>4.5780000000000003</v>
      </c>
      <c r="H109" s="18">
        <v>3.7970000000000002</v>
      </c>
      <c r="I109" s="18">
        <f t="shared" si="19"/>
        <v>2.778</v>
      </c>
      <c r="J109" s="5" t="s">
        <v>13</v>
      </c>
      <c r="K109" s="5" t="s">
        <v>11</v>
      </c>
      <c r="L109" s="5">
        <v>84103</v>
      </c>
      <c r="M109" s="6">
        <v>42607</v>
      </c>
      <c r="N109" s="18">
        <f t="shared" si="12"/>
        <v>6.3894000000000006E-2</v>
      </c>
      <c r="O109" s="18">
        <f>N109*4</f>
        <v>0.25557600000000003</v>
      </c>
      <c r="P109" s="18">
        <f t="shared" si="20"/>
        <v>0.76672800000000008</v>
      </c>
      <c r="Q109" s="18">
        <f t="shared" si="13"/>
        <v>0.76672800000000008</v>
      </c>
      <c r="R109" s="18">
        <f t="shared" si="16"/>
        <v>0.76672800000000008</v>
      </c>
      <c r="S109" s="18">
        <f t="shared" si="17"/>
        <v>0.76672800000000008</v>
      </c>
      <c r="T109" s="18">
        <f t="shared" si="14"/>
        <v>0.31947000000000003</v>
      </c>
      <c r="U109" s="18">
        <f t="shared" si="15"/>
        <v>3.6419580000000003</v>
      </c>
    </row>
    <row r="110" spans="1:21" s="5" customFormat="1" x14ac:dyDescent="0.25">
      <c r="A110" s="5" t="s">
        <v>1249</v>
      </c>
      <c r="B110" s="5" t="s">
        <v>7</v>
      </c>
      <c r="C110" s="31"/>
      <c r="D110" s="31">
        <v>4400</v>
      </c>
      <c r="E110" s="31">
        <v>4400</v>
      </c>
      <c r="F110" s="31">
        <v>26891</v>
      </c>
      <c r="G110" s="18">
        <v>6.24</v>
      </c>
      <c r="H110" s="18">
        <v>5.0629999999999997</v>
      </c>
      <c r="I110" s="18">
        <f t="shared" si="19"/>
        <v>3.9999999999999996</v>
      </c>
      <c r="J110" s="5" t="s">
        <v>17</v>
      </c>
      <c r="K110" s="5" t="s">
        <v>11</v>
      </c>
      <c r="L110" s="5">
        <v>84065</v>
      </c>
      <c r="M110" s="6">
        <v>42629</v>
      </c>
      <c r="N110" s="18">
        <f t="shared" si="12"/>
        <v>9.1999999999999985E-2</v>
      </c>
      <c r="O110" s="18">
        <f>N110*3</f>
        <v>0.27599999999999997</v>
      </c>
      <c r="P110" s="18">
        <f t="shared" si="20"/>
        <v>1.1039999999999999</v>
      </c>
      <c r="Q110" s="18">
        <f t="shared" si="13"/>
        <v>1.1039999999999999</v>
      </c>
      <c r="R110" s="18">
        <f t="shared" si="16"/>
        <v>1.1039999999999999</v>
      </c>
      <c r="S110" s="18">
        <f t="shared" si="17"/>
        <v>1.1039999999999999</v>
      </c>
      <c r="T110" s="18">
        <f t="shared" si="14"/>
        <v>0.45999999999999991</v>
      </c>
      <c r="U110" s="18">
        <f t="shared" si="15"/>
        <v>5.1520000000000001</v>
      </c>
    </row>
    <row r="111" spans="1:21" s="5" customFormat="1" x14ac:dyDescent="0.25">
      <c r="A111" s="5" t="s">
        <v>1250</v>
      </c>
      <c r="B111" s="5" t="s">
        <v>7</v>
      </c>
      <c r="C111" s="31"/>
      <c r="D111" s="31">
        <v>4400</v>
      </c>
      <c r="E111" s="31">
        <v>4400</v>
      </c>
      <c r="F111" s="31">
        <v>28314.6</v>
      </c>
      <c r="G111" s="18">
        <v>5.28</v>
      </c>
      <c r="H111" s="18">
        <v>4.0449999999999999</v>
      </c>
      <c r="I111" s="18">
        <f t="shared" si="19"/>
        <v>3.9999999999999996</v>
      </c>
      <c r="J111" s="5" t="s">
        <v>1081</v>
      </c>
      <c r="K111" s="5" t="s">
        <v>51</v>
      </c>
      <c r="L111" s="5">
        <v>84403</v>
      </c>
      <c r="M111" s="6">
        <v>42576</v>
      </c>
      <c r="N111" s="18">
        <f t="shared" si="12"/>
        <v>9.1999999999999985E-2</v>
      </c>
      <c r="O111" s="18">
        <f>N111*5</f>
        <v>0.45999999999999991</v>
      </c>
      <c r="P111" s="18">
        <f t="shared" si="20"/>
        <v>1.1039999999999999</v>
      </c>
      <c r="Q111" s="18">
        <f t="shared" si="13"/>
        <v>1.1039999999999999</v>
      </c>
      <c r="R111" s="18">
        <f t="shared" si="16"/>
        <v>1.1039999999999999</v>
      </c>
      <c r="S111" s="18">
        <f t="shared" si="17"/>
        <v>1.1039999999999999</v>
      </c>
      <c r="T111" s="18">
        <f t="shared" si="14"/>
        <v>0.45999999999999991</v>
      </c>
      <c r="U111" s="37">
        <f t="shared" si="15"/>
        <v>5.3359999999999994</v>
      </c>
    </row>
    <row r="112" spans="1:21" s="5" customFormat="1" x14ac:dyDescent="0.25">
      <c r="A112" s="5" t="s">
        <v>929</v>
      </c>
      <c r="B112" s="5" t="s">
        <v>7</v>
      </c>
      <c r="C112" s="31"/>
      <c r="D112" s="31">
        <v>4400</v>
      </c>
      <c r="E112" s="31">
        <v>4400</v>
      </c>
      <c r="F112" s="31">
        <v>22991.8</v>
      </c>
      <c r="G112" s="18">
        <v>9.6199999999999992</v>
      </c>
      <c r="H112" s="18">
        <v>7.7949999999999999</v>
      </c>
      <c r="I112" s="18">
        <f t="shared" si="19"/>
        <v>3.9999999999999996</v>
      </c>
      <c r="J112" s="5" t="s">
        <v>126</v>
      </c>
      <c r="K112" s="5" t="s">
        <v>11</v>
      </c>
      <c r="L112" s="5">
        <v>84020</v>
      </c>
      <c r="M112" s="6">
        <v>42503</v>
      </c>
      <c r="N112" s="18">
        <f t="shared" si="12"/>
        <v>9.1999999999999985E-2</v>
      </c>
      <c r="O112" s="18">
        <f>N112*7</f>
        <v>0.64399999999999991</v>
      </c>
      <c r="P112" s="18">
        <f t="shared" si="20"/>
        <v>1.1039999999999999</v>
      </c>
      <c r="Q112" s="18">
        <f t="shared" si="13"/>
        <v>1.1039999999999999</v>
      </c>
      <c r="R112" s="18">
        <f t="shared" si="16"/>
        <v>1.1039999999999999</v>
      </c>
      <c r="S112" s="18">
        <f t="shared" si="17"/>
        <v>1.1039999999999999</v>
      </c>
      <c r="T112" s="18">
        <f t="shared" si="14"/>
        <v>0.45999999999999991</v>
      </c>
      <c r="U112" s="18">
        <f t="shared" si="15"/>
        <v>5.52</v>
      </c>
    </row>
    <row r="113" spans="1:21" s="5" customFormat="1" x14ac:dyDescent="0.25">
      <c r="A113" s="5" t="s">
        <v>1328</v>
      </c>
      <c r="B113" s="5" t="s">
        <v>7</v>
      </c>
      <c r="C113" s="31"/>
      <c r="D113" s="31">
        <v>4400</v>
      </c>
      <c r="E113" s="31">
        <v>4400</v>
      </c>
      <c r="F113" s="31">
        <v>41004</v>
      </c>
      <c r="G113" s="18">
        <v>12</v>
      </c>
      <c r="H113" s="18">
        <v>10.586</v>
      </c>
      <c r="I113" s="18">
        <f t="shared" si="19"/>
        <v>3.9999999999999996</v>
      </c>
      <c r="J113" s="5" t="s">
        <v>712</v>
      </c>
      <c r="K113" s="5" t="s">
        <v>85</v>
      </c>
      <c r="L113" s="5">
        <v>84664</v>
      </c>
      <c r="M113" s="6">
        <v>43089</v>
      </c>
      <c r="N113" s="18">
        <f t="shared" si="12"/>
        <v>9.1999999999999985E-2</v>
      </c>
      <c r="O113" s="18">
        <v>0</v>
      </c>
      <c r="P113" s="18">
        <v>0</v>
      </c>
      <c r="Q113" s="18">
        <f t="shared" si="13"/>
        <v>1.1039999999999999</v>
      </c>
      <c r="R113" s="18">
        <f t="shared" si="16"/>
        <v>1.1039999999999999</v>
      </c>
      <c r="S113" s="18">
        <f t="shared" si="17"/>
        <v>1.1039999999999999</v>
      </c>
      <c r="T113" s="18">
        <f t="shared" si="14"/>
        <v>0.45999999999999991</v>
      </c>
      <c r="U113" s="18">
        <f t="shared" si="15"/>
        <v>3.7719999999999994</v>
      </c>
    </row>
    <row r="114" spans="1:21" s="5" customFormat="1" x14ac:dyDescent="0.25">
      <c r="A114" s="5" t="s">
        <v>1252</v>
      </c>
      <c r="B114" s="5" t="s">
        <v>7</v>
      </c>
      <c r="C114" s="31"/>
      <c r="D114" s="31">
        <v>1592.8</v>
      </c>
      <c r="E114" s="31">
        <v>1592.8</v>
      </c>
      <c r="F114" s="31">
        <v>4028</v>
      </c>
      <c r="G114" s="18">
        <v>1.65</v>
      </c>
      <c r="H114" s="18">
        <v>1.448</v>
      </c>
      <c r="I114" s="18">
        <f t="shared" si="19"/>
        <v>1.4479999999999997</v>
      </c>
      <c r="J114" s="5" t="s">
        <v>523</v>
      </c>
      <c r="K114" s="5" t="s">
        <v>31</v>
      </c>
      <c r="L114" s="5">
        <v>84055</v>
      </c>
      <c r="M114" s="6">
        <v>42823</v>
      </c>
      <c r="N114" s="18">
        <f t="shared" si="12"/>
        <v>3.3303999999999993E-2</v>
      </c>
      <c r="O114" s="18">
        <v>0</v>
      </c>
      <c r="P114" s="18">
        <f>N114*9</f>
        <v>0.29973599999999995</v>
      </c>
      <c r="Q114" s="18">
        <f t="shared" si="13"/>
        <v>0.39964799999999989</v>
      </c>
      <c r="R114" s="18">
        <f t="shared" si="16"/>
        <v>0.39964799999999989</v>
      </c>
      <c r="S114" s="18">
        <f t="shared" si="17"/>
        <v>0.39964799999999989</v>
      </c>
      <c r="T114" s="18">
        <f t="shared" si="14"/>
        <v>0.16651999999999997</v>
      </c>
      <c r="U114" s="18">
        <f t="shared" si="15"/>
        <v>1.6651999999999998</v>
      </c>
    </row>
    <row r="115" spans="1:21" s="5" customFormat="1" x14ac:dyDescent="0.25">
      <c r="A115" s="5" t="s">
        <v>1255</v>
      </c>
      <c r="B115" s="5" t="s">
        <v>7</v>
      </c>
      <c r="C115" s="31"/>
      <c r="D115" s="31">
        <v>4400</v>
      </c>
      <c r="E115" s="31">
        <v>4400</v>
      </c>
      <c r="F115" s="31">
        <v>20884</v>
      </c>
      <c r="G115" s="18">
        <v>5.46</v>
      </c>
      <c r="H115" s="18">
        <v>4</v>
      </c>
      <c r="I115" s="18">
        <f t="shared" si="19"/>
        <v>3.9999999999999996</v>
      </c>
      <c r="J115" s="5" t="s">
        <v>1201</v>
      </c>
      <c r="K115" s="5" t="s">
        <v>85</v>
      </c>
      <c r="L115" s="5">
        <v>84005</v>
      </c>
      <c r="M115" s="6">
        <v>42629</v>
      </c>
      <c r="N115" s="18">
        <f t="shared" si="12"/>
        <v>9.1999999999999985E-2</v>
      </c>
      <c r="O115" s="18">
        <f>N115*3</f>
        <v>0.27599999999999997</v>
      </c>
      <c r="P115" s="18">
        <f>N115*12</f>
        <v>1.1039999999999999</v>
      </c>
      <c r="Q115" s="18">
        <f t="shared" si="13"/>
        <v>1.1039999999999999</v>
      </c>
      <c r="R115" s="18">
        <f t="shared" si="16"/>
        <v>1.1039999999999999</v>
      </c>
      <c r="S115" s="18">
        <f t="shared" si="17"/>
        <v>1.1039999999999999</v>
      </c>
      <c r="T115" s="18">
        <f t="shared" si="14"/>
        <v>0.45999999999999991</v>
      </c>
      <c r="U115" s="18">
        <f t="shared" si="15"/>
        <v>5.1520000000000001</v>
      </c>
    </row>
    <row r="116" spans="1:21" s="5" customFormat="1" x14ac:dyDescent="0.25">
      <c r="A116" s="5" t="s">
        <v>1256</v>
      </c>
      <c r="B116" s="5" t="s">
        <v>7</v>
      </c>
      <c r="C116" s="31"/>
      <c r="D116" s="31">
        <v>4400</v>
      </c>
      <c r="E116" s="31">
        <v>4400</v>
      </c>
      <c r="F116" s="31">
        <v>23600</v>
      </c>
      <c r="G116" s="18">
        <v>6.84</v>
      </c>
      <c r="H116" s="18">
        <v>5.1920000000000002</v>
      </c>
      <c r="I116" s="18">
        <f t="shared" si="19"/>
        <v>3.9999999999999996</v>
      </c>
      <c r="J116" s="5" t="s">
        <v>206</v>
      </c>
      <c r="K116" s="5" t="s">
        <v>51</v>
      </c>
      <c r="L116" s="5">
        <v>84405</v>
      </c>
      <c r="M116" s="6">
        <v>42539</v>
      </c>
      <c r="N116" s="18">
        <f t="shared" si="12"/>
        <v>9.1999999999999985E-2</v>
      </c>
      <c r="O116" s="18">
        <f>N116*6</f>
        <v>0.55199999999999994</v>
      </c>
      <c r="P116" s="18">
        <f>N116*12</f>
        <v>1.1039999999999999</v>
      </c>
      <c r="Q116" s="18">
        <f t="shared" si="13"/>
        <v>1.1039999999999999</v>
      </c>
      <c r="R116" s="18">
        <f t="shared" si="16"/>
        <v>1.1039999999999999</v>
      </c>
      <c r="S116" s="18">
        <f t="shared" si="17"/>
        <v>1.1039999999999999</v>
      </c>
      <c r="T116" s="18">
        <f t="shared" si="14"/>
        <v>0.45999999999999991</v>
      </c>
      <c r="U116" s="18">
        <f t="shared" si="15"/>
        <v>5.4279999999999999</v>
      </c>
    </row>
    <row r="117" spans="1:21" s="5" customFormat="1" x14ac:dyDescent="0.25">
      <c r="A117" s="5" t="s">
        <v>1257</v>
      </c>
      <c r="B117" s="5" t="s">
        <v>7</v>
      </c>
      <c r="C117" s="31"/>
      <c r="D117" s="31">
        <v>3694.9</v>
      </c>
      <c r="E117" s="31">
        <v>3694.9</v>
      </c>
      <c r="F117" s="31">
        <v>23166</v>
      </c>
      <c r="G117" s="18">
        <v>4.32</v>
      </c>
      <c r="H117" s="18">
        <v>3.359</v>
      </c>
      <c r="I117" s="18">
        <f t="shared" si="19"/>
        <v>3.359</v>
      </c>
      <c r="J117" s="5" t="s">
        <v>189</v>
      </c>
      <c r="K117" s="5" t="s">
        <v>66</v>
      </c>
      <c r="L117" s="5">
        <v>84014</v>
      </c>
      <c r="M117" s="6">
        <v>42717</v>
      </c>
      <c r="N117" s="18">
        <f t="shared" si="12"/>
        <v>7.7256999999999992E-2</v>
      </c>
      <c r="O117" s="18">
        <v>0</v>
      </c>
      <c r="P117" s="18">
        <f>N117*12</f>
        <v>0.92708399999999991</v>
      </c>
      <c r="Q117" s="18">
        <f t="shared" si="13"/>
        <v>0.92708399999999991</v>
      </c>
      <c r="R117" s="18">
        <f t="shared" si="16"/>
        <v>0.92708399999999991</v>
      </c>
      <c r="S117" s="18">
        <f t="shared" si="17"/>
        <v>0.92708399999999991</v>
      </c>
      <c r="T117" s="18">
        <f t="shared" si="14"/>
        <v>0.38628499999999999</v>
      </c>
      <c r="U117" s="18">
        <f t="shared" si="15"/>
        <v>4.0946210000000001</v>
      </c>
    </row>
    <row r="118" spans="1:21" s="5" customFormat="1" x14ac:dyDescent="0.25">
      <c r="A118" s="5" t="s">
        <v>1260</v>
      </c>
      <c r="B118" s="5" t="s">
        <v>7</v>
      </c>
      <c r="C118" s="31"/>
      <c r="D118" s="31">
        <v>4400</v>
      </c>
      <c r="E118" s="31">
        <v>4400</v>
      </c>
      <c r="F118" s="31">
        <v>39762.74</v>
      </c>
      <c r="G118" s="18">
        <v>8.7100000000000009</v>
      </c>
      <c r="H118" s="18">
        <v>7.8250000000000002</v>
      </c>
      <c r="I118" s="18">
        <f t="shared" si="19"/>
        <v>3.9999999999999996</v>
      </c>
      <c r="J118" s="5" t="s">
        <v>124</v>
      </c>
      <c r="K118" s="5" t="s">
        <v>66</v>
      </c>
      <c r="L118" s="5">
        <v>84025</v>
      </c>
      <c r="M118" s="6">
        <v>42649</v>
      </c>
      <c r="N118" s="18">
        <f t="shared" si="12"/>
        <v>9.1999999999999985E-2</v>
      </c>
      <c r="O118" s="18">
        <f>N118*2</f>
        <v>0.18399999999999997</v>
      </c>
      <c r="P118" s="18">
        <f>N118*12</f>
        <v>1.1039999999999999</v>
      </c>
      <c r="Q118" s="18">
        <f t="shared" si="13"/>
        <v>1.1039999999999999</v>
      </c>
      <c r="R118" s="18">
        <f t="shared" si="16"/>
        <v>1.1039999999999999</v>
      </c>
      <c r="S118" s="18">
        <f t="shared" si="17"/>
        <v>1.1039999999999999</v>
      </c>
      <c r="T118" s="18">
        <f t="shared" si="14"/>
        <v>0.45999999999999991</v>
      </c>
      <c r="U118" s="18">
        <f t="shared" si="15"/>
        <v>5.0599999999999996</v>
      </c>
    </row>
    <row r="119" spans="1:21" s="5" customFormat="1" x14ac:dyDescent="0.25">
      <c r="A119" s="5" t="s">
        <v>1262</v>
      </c>
      <c r="B119" s="5" t="s">
        <v>7</v>
      </c>
      <c r="C119" s="31"/>
      <c r="D119" s="31">
        <v>3168</v>
      </c>
      <c r="E119" s="31">
        <v>3168</v>
      </c>
      <c r="F119" s="31">
        <v>18018</v>
      </c>
      <c r="G119" s="18">
        <v>3.64</v>
      </c>
      <c r="H119" s="18">
        <v>3.0659999999999998</v>
      </c>
      <c r="I119" s="18">
        <f t="shared" si="19"/>
        <v>2.8799999999999994</v>
      </c>
      <c r="J119" s="5" t="s">
        <v>35</v>
      </c>
      <c r="K119" s="5" t="s">
        <v>11</v>
      </c>
      <c r="L119" s="5">
        <v>84070</v>
      </c>
      <c r="M119" s="6">
        <v>42577</v>
      </c>
      <c r="N119" s="18">
        <f t="shared" si="12"/>
        <v>6.6239999999999979E-2</v>
      </c>
      <c r="O119" s="18">
        <f>N119*5</f>
        <v>0.33119999999999988</v>
      </c>
      <c r="P119" s="18">
        <f>N119*12</f>
        <v>0.79487999999999981</v>
      </c>
      <c r="Q119" s="18">
        <f t="shared" si="13"/>
        <v>0.79487999999999981</v>
      </c>
      <c r="R119" s="18">
        <f t="shared" si="16"/>
        <v>0.79487999999999981</v>
      </c>
      <c r="S119" s="18">
        <f t="shared" si="17"/>
        <v>0.79487999999999981</v>
      </c>
      <c r="T119" s="18">
        <f t="shared" si="14"/>
        <v>0.33119999999999988</v>
      </c>
      <c r="U119" s="18">
        <f t="shared" si="15"/>
        <v>3.8419199999999991</v>
      </c>
    </row>
    <row r="120" spans="1:21" s="5" customFormat="1" x14ac:dyDescent="0.25">
      <c r="A120" s="5" t="s">
        <v>1264</v>
      </c>
      <c r="B120" s="5" t="s">
        <v>7</v>
      </c>
      <c r="C120" s="31"/>
      <c r="D120" s="31">
        <v>4400</v>
      </c>
      <c r="E120" s="31">
        <v>4400</v>
      </c>
      <c r="F120" s="31">
        <v>35145</v>
      </c>
      <c r="G120" s="18">
        <v>5.0999999999999996</v>
      </c>
      <c r="H120" s="18">
        <v>4.3890000000000002</v>
      </c>
      <c r="I120" s="18">
        <f t="shared" si="19"/>
        <v>3.9999999999999996</v>
      </c>
      <c r="J120" s="5" t="s">
        <v>13</v>
      </c>
      <c r="K120" s="5" t="s">
        <v>11</v>
      </c>
      <c r="L120" s="5">
        <v>84103</v>
      </c>
      <c r="M120" s="6">
        <v>42775</v>
      </c>
      <c r="N120" s="18">
        <f t="shared" si="12"/>
        <v>9.1999999999999985E-2</v>
      </c>
      <c r="O120" s="18">
        <v>0</v>
      </c>
      <c r="P120" s="18">
        <f>N120*10</f>
        <v>0.91999999999999982</v>
      </c>
      <c r="Q120" s="18">
        <f t="shared" si="13"/>
        <v>1.1039999999999999</v>
      </c>
      <c r="R120" s="18">
        <f t="shared" si="16"/>
        <v>1.1039999999999999</v>
      </c>
      <c r="S120" s="18">
        <f t="shared" si="17"/>
        <v>1.1039999999999999</v>
      </c>
      <c r="T120" s="18">
        <f t="shared" si="14"/>
        <v>0.45999999999999991</v>
      </c>
      <c r="U120" s="18">
        <f t="shared" si="15"/>
        <v>4.6919999999999993</v>
      </c>
    </row>
    <row r="121" spans="1:21" s="5" customFormat="1" x14ac:dyDescent="0.25">
      <c r="A121" s="5" t="s">
        <v>1265</v>
      </c>
      <c r="B121" s="5" t="s">
        <v>7</v>
      </c>
      <c r="C121" s="31"/>
      <c r="D121" s="31">
        <v>4400</v>
      </c>
      <c r="E121" s="31">
        <v>4400</v>
      </c>
      <c r="F121" s="31">
        <v>18468</v>
      </c>
      <c r="G121" s="18">
        <v>5.13</v>
      </c>
      <c r="H121" s="18">
        <v>4.3899999999999997</v>
      </c>
      <c r="I121" s="18">
        <f t="shared" si="19"/>
        <v>3.9999999999999996</v>
      </c>
      <c r="J121" s="5" t="s">
        <v>327</v>
      </c>
      <c r="K121" s="5" t="s">
        <v>11</v>
      </c>
      <c r="L121" s="5">
        <v>84044</v>
      </c>
      <c r="M121" s="6">
        <v>42717</v>
      </c>
      <c r="N121" s="18">
        <f t="shared" si="12"/>
        <v>9.1999999999999985E-2</v>
      </c>
      <c r="O121" s="18">
        <v>0</v>
      </c>
      <c r="P121" s="18">
        <f>N121*12</f>
        <v>1.1039999999999999</v>
      </c>
      <c r="Q121" s="18">
        <f t="shared" si="13"/>
        <v>1.1039999999999999</v>
      </c>
      <c r="R121" s="18">
        <f t="shared" si="16"/>
        <v>1.1039999999999999</v>
      </c>
      <c r="S121" s="18">
        <f t="shared" si="17"/>
        <v>1.1039999999999999</v>
      </c>
      <c r="T121" s="18">
        <f t="shared" si="14"/>
        <v>0.45999999999999991</v>
      </c>
      <c r="U121" s="18">
        <f t="shared" si="15"/>
        <v>4.8759999999999994</v>
      </c>
    </row>
    <row r="122" spans="1:21" s="5" customFormat="1" x14ac:dyDescent="0.25">
      <c r="A122" s="5" t="s">
        <v>1267</v>
      </c>
      <c r="B122" s="5" t="s">
        <v>7</v>
      </c>
      <c r="C122" s="31"/>
      <c r="D122" s="31">
        <v>4400</v>
      </c>
      <c r="E122" s="31">
        <v>4400</v>
      </c>
      <c r="F122" s="31">
        <v>24728</v>
      </c>
      <c r="G122" s="18">
        <v>5.67</v>
      </c>
      <c r="H122" s="18">
        <v>4.8339999999999996</v>
      </c>
      <c r="I122" s="18">
        <f t="shared" si="19"/>
        <v>3.9999999999999996</v>
      </c>
      <c r="J122" s="5" t="s">
        <v>1268</v>
      </c>
      <c r="K122" s="5" t="s">
        <v>85</v>
      </c>
      <c r="L122" s="5">
        <v>84062</v>
      </c>
      <c r="M122" s="6">
        <v>42830</v>
      </c>
      <c r="N122" s="18">
        <f t="shared" si="12"/>
        <v>9.1999999999999985E-2</v>
      </c>
      <c r="O122" s="18">
        <v>0</v>
      </c>
      <c r="P122" s="18">
        <f>N122*8</f>
        <v>0.73599999999999988</v>
      </c>
      <c r="Q122" s="18">
        <f t="shared" si="13"/>
        <v>1.1039999999999999</v>
      </c>
      <c r="R122" s="18">
        <f t="shared" si="16"/>
        <v>1.1039999999999999</v>
      </c>
      <c r="S122" s="18">
        <f t="shared" si="17"/>
        <v>1.1039999999999999</v>
      </c>
      <c r="T122" s="18">
        <f t="shared" si="14"/>
        <v>0.45999999999999991</v>
      </c>
      <c r="U122" s="18">
        <f t="shared" si="15"/>
        <v>4.508</v>
      </c>
    </row>
    <row r="123" spans="1:21" s="5" customFormat="1" x14ac:dyDescent="0.25">
      <c r="A123" s="5" t="s">
        <v>1269</v>
      </c>
      <c r="B123" s="5" t="s">
        <v>7</v>
      </c>
      <c r="C123" s="31"/>
      <c r="D123" s="31">
        <v>3747.7</v>
      </c>
      <c r="E123" s="31">
        <v>3747.7</v>
      </c>
      <c r="F123" s="31">
        <v>22800</v>
      </c>
      <c r="G123" s="18">
        <v>4.4800000000000004</v>
      </c>
      <c r="H123" s="18">
        <v>3.407</v>
      </c>
      <c r="I123" s="18">
        <f t="shared" si="19"/>
        <v>3.4069999999999996</v>
      </c>
      <c r="J123" s="5" t="s">
        <v>1201</v>
      </c>
      <c r="K123" s="5" t="s">
        <v>85</v>
      </c>
      <c r="L123" s="5">
        <v>84005</v>
      </c>
      <c r="M123" s="6">
        <v>42797</v>
      </c>
      <c r="N123" s="18">
        <f t="shared" si="12"/>
        <v>7.8360999999999986E-2</v>
      </c>
      <c r="O123" s="18">
        <v>0</v>
      </c>
      <c r="P123" s="18">
        <f>N123*9</f>
        <v>0.7052489999999999</v>
      </c>
      <c r="Q123" s="18">
        <f t="shared" si="13"/>
        <v>0.94033199999999983</v>
      </c>
      <c r="R123" s="18">
        <f t="shared" si="16"/>
        <v>0.94033199999999983</v>
      </c>
      <c r="S123" s="18">
        <f t="shared" si="17"/>
        <v>0.94033199999999983</v>
      </c>
      <c r="T123" s="18">
        <f t="shared" si="14"/>
        <v>0.39180499999999996</v>
      </c>
      <c r="U123" s="18">
        <f t="shared" si="15"/>
        <v>3.9180499999999991</v>
      </c>
    </row>
    <row r="124" spans="1:21" s="5" customFormat="1" x14ac:dyDescent="0.25">
      <c r="A124" s="5" t="s">
        <v>930</v>
      </c>
      <c r="B124" s="5" t="s">
        <v>7</v>
      </c>
      <c r="C124" s="31"/>
      <c r="D124" s="31">
        <v>4400</v>
      </c>
      <c r="E124" s="31">
        <v>4400</v>
      </c>
      <c r="F124" s="31">
        <v>14000</v>
      </c>
      <c r="G124" s="18">
        <v>4.8600000000000003</v>
      </c>
      <c r="H124" s="18">
        <v>4.149</v>
      </c>
      <c r="I124" s="18">
        <f t="shared" si="19"/>
        <v>3.9999999999999996</v>
      </c>
      <c r="J124" s="5" t="s">
        <v>35</v>
      </c>
      <c r="K124" s="5" t="s">
        <v>11</v>
      </c>
      <c r="L124" s="5">
        <v>84070</v>
      </c>
      <c r="M124" s="6">
        <v>42493</v>
      </c>
      <c r="N124" s="18">
        <f t="shared" si="12"/>
        <v>9.1999999999999985E-2</v>
      </c>
      <c r="O124" s="18">
        <f>N124*7</f>
        <v>0.64399999999999991</v>
      </c>
      <c r="P124" s="18">
        <f>N124*12</f>
        <v>1.1039999999999999</v>
      </c>
      <c r="Q124" s="18">
        <f t="shared" si="13"/>
        <v>1.1039999999999999</v>
      </c>
      <c r="R124" s="18">
        <f t="shared" si="16"/>
        <v>1.1039999999999999</v>
      </c>
      <c r="S124" s="18">
        <f t="shared" si="17"/>
        <v>1.1039999999999999</v>
      </c>
      <c r="T124" s="18">
        <f t="shared" si="14"/>
        <v>0.45999999999999991</v>
      </c>
      <c r="U124" s="18">
        <f t="shared" si="15"/>
        <v>5.52</v>
      </c>
    </row>
    <row r="125" spans="1:21" s="5" customFormat="1" x14ac:dyDescent="0.25">
      <c r="A125" s="5" t="s">
        <v>1270</v>
      </c>
      <c r="B125" s="5" t="s">
        <v>7</v>
      </c>
      <c r="C125" s="31"/>
      <c r="D125" s="31">
        <v>3925.9</v>
      </c>
      <c r="E125" s="31">
        <v>3925.9</v>
      </c>
      <c r="F125" s="31">
        <v>16300</v>
      </c>
      <c r="G125" s="18">
        <v>4.68</v>
      </c>
      <c r="H125" s="18">
        <v>3.9129999999999998</v>
      </c>
      <c r="I125" s="18">
        <f t="shared" si="19"/>
        <v>3.569</v>
      </c>
      <c r="J125" s="5" t="s">
        <v>35</v>
      </c>
      <c r="K125" s="5" t="s">
        <v>11</v>
      </c>
      <c r="L125" s="5">
        <v>84070</v>
      </c>
      <c r="M125" s="6">
        <v>42829</v>
      </c>
      <c r="N125" s="18">
        <f t="shared" si="12"/>
        <v>8.2086999999999993E-2</v>
      </c>
      <c r="O125" s="18">
        <v>0</v>
      </c>
      <c r="P125" s="18">
        <f>N125*8</f>
        <v>0.65669599999999995</v>
      </c>
      <c r="Q125" s="18">
        <f t="shared" si="13"/>
        <v>0.98504399999999992</v>
      </c>
      <c r="R125" s="18">
        <f t="shared" si="16"/>
        <v>0.98504399999999992</v>
      </c>
      <c r="S125" s="18">
        <f t="shared" si="17"/>
        <v>0.98504399999999992</v>
      </c>
      <c r="T125" s="18">
        <f t="shared" si="14"/>
        <v>0.41043499999999999</v>
      </c>
      <c r="U125" s="18">
        <f t="shared" si="15"/>
        <v>4.0222629999999997</v>
      </c>
    </row>
    <row r="126" spans="1:21" s="5" customFormat="1" x14ac:dyDescent="0.25">
      <c r="A126" s="5" t="s">
        <v>1271</v>
      </c>
      <c r="B126" s="5" t="s">
        <v>7</v>
      </c>
      <c r="C126" s="31"/>
      <c r="D126" s="31">
        <v>4400</v>
      </c>
      <c r="E126" s="31">
        <v>4400</v>
      </c>
      <c r="F126" s="31">
        <v>22258</v>
      </c>
      <c r="G126" s="18">
        <v>7.02</v>
      </c>
      <c r="H126" s="18">
        <v>5.6139999999999999</v>
      </c>
      <c r="I126" s="18">
        <f t="shared" si="19"/>
        <v>3.9999999999999996</v>
      </c>
      <c r="J126" s="5" t="s">
        <v>1272</v>
      </c>
      <c r="K126" s="5" t="s">
        <v>11</v>
      </c>
      <c r="L126" s="5">
        <v>84092</v>
      </c>
      <c r="M126" s="6">
        <v>42607</v>
      </c>
      <c r="N126" s="18">
        <f t="shared" si="12"/>
        <v>9.1999999999999985E-2</v>
      </c>
      <c r="O126" s="18">
        <f>N126*4</f>
        <v>0.36799999999999994</v>
      </c>
      <c r="P126" s="18">
        <f>N126*12</f>
        <v>1.1039999999999999</v>
      </c>
      <c r="Q126" s="18">
        <f t="shared" si="13"/>
        <v>1.1039999999999999</v>
      </c>
      <c r="R126" s="18">
        <f t="shared" si="16"/>
        <v>1.1039999999999999</v>
      </c>
      <c r="S126" s="18">
        <f t="shared" si="17"/>
        <v>1.1039999999999999</v>
      </c>
      <c r="T126" s="18">
        <f t="shared" si="14"/>
        <v>0.45999999999999991</v>
      </c>
      <c r="U126" s="18">
        <f t="shared" si="15"/>
        <v>5.2439999999999998</v>
      </c>
    </row>
    <row r="127" spans="1:21" s="5" customFormat="1" x14ac:dyDescent="0.25">
      <c r="A127" s="5" t="s">
        <v>1273</v>
      </c>
      <c r="B127" s="5" t="s">
        <v>7</v>
      </c>
      <c r="C127" s="31"/>
      <c r="D127" s="31">
        <v>4400</v>
      </c>
      <c r="E127" s="31">
        <v>4400</v>
      </c>
      <c r="F127" s="31">
        <v>43680</v>
      </c>
      <c r="G127" s="18">
        <v>12.48</v>
      </c>
      <c r="H127" s="18">
        <v>10.414999999999999</v>
      </c>
      <c r="I127" s="18">
        <f t="shared" si="19"/>
        <v>3.9999999999999996</v>
      </c>
      <c r="J127" s="5" t="s">
        <v>81</v>
      </c>
      <c r="K127" s="5" t="s">
        <v>82</v>
      </c>
      <c r="L127" s="5">
        <v>84335</v>
      </c>
      <c r="M127" s="6">
        <v>42717</v>
      </c>
      <c r="N127" s="18">
        <f t="shared" si="12"/>
        <v>9.1999999999999985E-2</v>
      </c>
      <c r="O127" s="18">
        <v>0</v>
      </c>
      <c r="P127" s="18">
        <f>N127*12</f>
        <v>1.1039999999999999</v>
      </c>
      <c r="Q127" s="18">
        <f t="shared" si="13"/>
        <v>1.1039999999999999</v>
      </c>
      <c r="R127" s="18">
        <f t="shared" si="16"/>
        <v>1.1039999999999999</v>
      </c>
      <c r="S127" s="18">
        <f t="shared" si="17"/>
        <v>1.1039999999999999</v>
      </c>
      <c r="T127" s="18">
        <f t="shared" si="14"/>
        <v>0.45999999999999991</v>
      </c>
      <c r="U127" s="18">
        <f t="shared" si="15"/>
        <v>4.8759999999999994</v>
      </c>
    </row>
    <row r="128" spans="1:21" s="5" customFormat="1" x14ac:dyDescent="0.25">
      <c r="A128" s="5" t="s">
        <v>1274</v>
      </c>
      <c r="B128" s="5" t="s">
        <v>7</v>
      </c>
      <c r="C128" s="31"/>
      <c r="D128" s="31">
        <v>4291.1000000000004</v>
      </c>
      <c r="E128" s="31">
        <v>4291.1000000000004</v>
      </c>
      <c r="F128" s="31">
        <v>20200</v>
      </c>
      <c r="G128" s="18">
        <v>5.415</v>
      </c>
      <c r="H128" s="18">
        <v>3.9009999999999998</v>
      </c>
      <c r="I128" s="18">
        <f t="shared" si="19"/>
        <v>3.9009999999999998</v>
      </c>
      <c r="J128" s="5" t="s">
        <v>515</v>
      </c>
      <c r="K128" s="5" t="s">
        <v>85</v>
      </c>
      <c r="L128" s="5">
        <v>84062</v>
      </c>
      <c r="M128" s="6">
        <v>42717</v>
      </c>
      <c r="N128" s="18">
        <f t="shared" si="12"/>
        <v>8.9722999999999997E-2</v>
      </c>
      <c r="O128" s="18">
        <v>0</v>
      </c>
      <c r="P128" s="18">
        <f>N128*12</f>
        <v>1.076676</v>
      </c>
      <c r="Q128" s="18">
        <f t="shared" si="13"/>
        <v>1.076676</v>
      </c>
      <c r="R128" s="18">
        <f t="shared" si="16"/>
        <v>1.076676</v>
      </c>
      <c r="S128" s="18">
        <f t="shared" si="17"/>
        <v>1.076676</v>
      </c>
      <c r="T128" s="18">
        <f t="shared" si="14"/>
        <v>0.44861499999999999</v>
      </c>
      <c r="U128" s="18">
        <f t="shared" si="15"/>
        <v>4.7553190000000001</v>
      </c>
    </row>
    <row r="129" spans="1:21" s="5" customFormat="1" x14ac:dyDescent="0.25">
      <c r="A129" s="5" t="s">
        <v>1275</v>
      </c>
      <c r="B129" s="5" t="s">
        <v>7</v>
      </c>
      <c r="C129" s="31"/>
      <c r="D129" s="31">
        <v>4400</v>
      </c>
      <c r="E129" s="31">
        <v>4400</v>
      </c>
      <c r="F129" s="31">
        <v>52225</v>
      </c>
      <c r="G129" s="18">
        <v>12.925000000000001</v>
      </c>
      <c r="H129" s="18">
        <v>10.404999999999999</v>
      </c>
      <c r="I129" s="18">
        <f t="shared" si="19"/>
        <v>3.9999999999999996</v>
      </c>
      <c r="J129" s="5" t="s">
        <v>50</v>
      </c>
      <c r="K129" s="5" t="s">
        <v>51</v>
      </c>
      <c r="L129" s="5">
        <v>84403</v>
      </c>
      <c r="M129" s="6">
        <v>42822</v>
      </c>
      <c r="N129" s="18">
        <f t="shared" si="12"/>
        <v>9.1999999999999985E-2</v>
      </c>
      <c r="O129" s="18">
        <v>0</v>
      </c>
      <c r="P129" s="18">
        <f>N129*9</f>
        <v>0.82799999999999985</v>
      </c>
      <c r="Q129" s="18">
        <f t="shared" si="13"/>
        <v>1.1039999999999999</v>
      </c>
      <c r="R129" s="18">
        <f t="shared" si="16"/>
        <v>1.1039999999999999</v>
      </c>
      <c r="S129" s="18">
        <f t="shared" si="17"/>
        <v>1.1039999999999999</v>
      </c>
      <c r="T129" s="18">
        <f t="shared" si="14"/>
        <v>0.45999999999999991</v>
      </c>
      <c r="U129" s="18">
        <f t="shared" si="15"/>
        <v>4.5999999999999996</v>
      </c>
    </row>
    <row r="130" spans="1:21" s="5" customFormat="1" x14ac:dyDescent="0.25">
      <c r="A130" s="5" t="s">
        <v>1277</v>
      </c>
      <c r="B130" s="5" t="s">
        <v>7</v>
      </c>
      <c r="C130" s="31"/>
      <c r="D130" s="31">
        <v>2861.1</v>
      </c>
      <c r="E130" s="31">
        <v>2861.1</v>
      </c>
      <c r="F130" s="31">
        <v>18018</v>
      </c>
      <c r="G130" s="18">
        <v>3.64</v>
      </c>
      <c r="H130" s="18">
        <v>2.601</v>
      </c>
      <c r="I130" s="18">
        <f t="shared" ref="I130:I142" si="21">(E130/1.1)/1000</f>
        <v>2.6009999999999995</v>
      </c>
      <c r="J130" s="5" t="s">
        <v>515</v>
      </c>
      <c r="K130" s="5" t="s">
        <v>85</v>
      </c>
      <c r="L130" s="5">
        <v>84062</v>
      </c>
      <c r="M130" s="6">
        <v>42584</v>
      </c>
      <c r="N130" s="18">
        <f t="shared" ref="N130:N193" si="22">I130*0.023</f>
        <v>5.9822999999999987E-2</v>
      </c>
      <c r="O130" s="18">
        <f>N130*4</f>
        <v>0.23929199999999995</v>
      </c>
      <c r="P130" s="18">
        <f>N130*12</f>
        <v>0.71787599999999985</v>
      </c>
      <c r="Q130" s="18">
        <f t="shared" ref="Q130:Q193" si="23">N130*12</f>
        <v>0.71787599999999985</v>
      </c>
      <c r="R130" s="18">
        <f t="shared" si="16"/>
        <v>0.71787599999999985</v>
      </c>
      <c r="S130" s="18">
        <f t="shared" si="17"/>
        <v>0.71787599999999985</v>
      </c>
      <c r="T130" s="18">
        <f t="shared" ref="T130:T193" si="24">N130*5</f>
        <v>0.29911499999999991</v>
      </c>
      <c r="U130" s="18">
        <f t="shared" ref="U130:U193" si="25">SUM(O130:T130)</f>
        <v>3.4099109999999997</v>
      </c>
    </row>
    <row r="131" spans="1:21" s="5" customFormat="1" x14ac:dyDescent="0.25">
      <c r="A131" s="5" t="s">
        <v>1278</v>
      </c>
      <c r="B131" s="5" t="s">
        <v>7</v>
      </c>
      <c r="C131" s="31"/>
      <c r="D131" s="31">
        <v>4269.1000000000004</v>
      </c>
      <c r="E131" s="31">
        <v>4269.1000000000004</v>
      </c>
      <c r="F131" s="31">
        <v>20500</v>
      </c>
      <c r="G131" s="18">
        <v>4.59</v>
      </c>
      <c r="H131" s="18">
        <v>3.8809999999999998</v>
      </c>
      <c r="I131" s="18">
        <f t="shared" si="21"/>
        <v>3.8809999999999998</v>
      </c>
      <c r="J131" s="5" t="s">
        <v>130</v>
      </c>
      <c r="K131" s="5" t="s">
        <v>11</v>
      </c>
      <c r="L131" s="5">
        <v>84047</v>
      </c>
      <c r="M131" s="6">
        <v>42648</v>
      </c>
      <c r="N131" s="18">
        <f t="shared" si="22"/>
        <v>8.9262999999999995E-2</v>
      </c>
      <c r="O131" s="18">
        <f>N131*2</f>
        <v>0.17852599999999999</v>
      </c>
      <c r="P131" s="18">
        <f>N131*12</f>
        <v>1.071156</v>
      </c>
      <c r="Q131" s="18">
        <f t="shared" si="23"/>
        <v>1.071156</v>
      </c>
      <c r="R131" s="18">
        <f t="shared" ref="R131:R194" si="26">N131*12</f>
        <v>1.071156</v>
      </c>
      <c r="S131" s="18">
        <f t="shared" ref="S131:S194" si="27">N131*12</f>
        <v>1.071156</v>
      </c>
      <c r="T131" s="18">
        <f t="shared" si="24"/>
        <v>0.44631499999999996</v>
      </c>
      <c r="U131" s="18">
        <f t="shared" si="25"/>
        <v>4.9094650000000009</v>
      </c>
    </row>
    <row r="132" spans="1:21" s="5" customFormat="1" x14ac:dyDescent="0.25">
      <c r="A132" s="5" t="s">
        <v>1282</v>
      </c>
      <c r="B132" s="5" t="s">
        <v>7</v>
      </c>
      <c r="C132" s="31"/>
      <c r="D132" s="31">
        <v>4400</v>
      </c>
      <c r="E132" s="31">
        <v>4400</v>
      </c>
      <c r="F132" s="31">
        <v>30000</v>
      </c>
      <c r="G132" s="18">
        <v>6.27</v>
      </c>
      <c r="H132" s="18">
        <v>5.5</v>
      </c>
      <c r="I132" s="18">
        <f t="shared" si="21"/>
        <v>3.9999999999999996</v>
      </c>
      <c r="J132" s="5" t="s">
        <v>126</v>
      </c>
      <c r="K132" s="5" t="s">
        <v>11</v>
      </c>
      <c r="L132" s="5">
        <v>84020</v>
      </c>
      <c r="M132" s="6">
        <v>42541</v>
      </c>
      <c r="N132" s="18">
        <f t="shared" si="22"/>
        <v>9.1999999999999985E-2</v>
      </c>
      <c r="O132" s="18">
        <f>N132*6</f>
        <v>0.55199999999999994</v>
      </c>
      <c r="P132" s="18">
        <f>N132*12</f>
        <v>1.1039999999999999</v>
      </c>
      <c r="Q132" s="18">
        <f t="shared" si="23"/>
        <v>1.1039999999999999</v>
      </c>
      <c r="R132" s="18">
        <f t="shared" si="26"/>
        <v>1.1039999999999999</v>
      </c>
      <c r="S132" s="18">
        <f t="shared" si="27"/>
        <v>1.1039999999999999</v>
      </c>
      <c r="T132" s="18">
        <f t="shared" si="24"/>
        <v>0.45999999999999991</v>
      </c>
      <c r="U132" s="18">
        <f t="shared" si="25"/>
        <v>5.4279999999999999</v>
      </c>
    </row>
    <row r="133" spans="1:21" s="5" customFormat="1" x14ac:dyDescent="0.25">
      <c r="A133" s="5" t="s">
        <v>1283</v>
      </c>
      <c r="B133" s="5" t="s">
        <v>7</v>
      </c>
      <c r="C133" s="31"/>
      <c r="D133" s="31">
        <v>4400</v>
      </c>
      <c r="E133" s="31">
        <v>4400</v>
      </c>
      <c r="F133" s="31">
        <v>12917</v>
      </c>
      <c r="G133" s="18">
        <v>4.95</v>
      </c>
      <c r="H133" s="18">
        <v>4.1360000000000001</v>
      </c>
      <c r="I133" s="18">
        <f t="shared" si="21"/>
        <v>3.9999999999999996</v>
      </c>
      <c r="J133" s="5" t="s">
        <v>67</v>
      </c>
      <c r="K133" s="5" t="s">
        <v>11</v>
      </c>
      <c r="L133" s="5">
        <v>84095</v>
      </c>
      <c r="M133" s="6">
        <v>42703</v>
      </c>
      <c r="N133" s="18">
        <f t="shared" si="22"/>
        <v>9.1999999999999985E-2</v>
      </c>
      <c r="O133" s="18">
        <f>N133*1</f>
        <v>9.1999999999999985E-2</v>
      </c>
      <c r="P133" s="18">
        <f>N133*12</f>
        <v>1.1039999999999999</v>
      </c>
      <c r="Q133" s="18">
        <f t="shared" si="23"/>
        <v>1.1039999999999999</v>
      </c>
      <c r="R133" s="18">
        <f t="shared" si="26"/>
        <v>1.1039999999999999</v>
      </c>
      <c r="S133" s="18">
        <f t="shared" si="27"/>
        <v>1.1039999999999999</v>
      </c>
      <c r="T133" s="18">
        <f t="shared" si="24"/>
        <v>0.45999999999999991</v>
      </c>
      <c r="U133" s="18">
        <f t="shared" si="25"/>
        <v>4.968</v>
      </c>
    </row>
    <row r="134" spans="1:21" s="5" customFormat="1" x14ac:dyDescent="0.25">
      <c r="A134" s="5" t="s">
        <v>1284</v>
      </c>
      <c r="B134" s="5" t="s">
        <v>7</v>
      </c>
      <c r="C134" s="31"/>
      <c r="D134" s="31">
        <v>4167.8999999999996</v>
      </c>
      <c r="E134" s="31">
        <v>4167.8999999999996</v>
      </c>
      <c r="F134" s="31">
        <v>15822</v>
      </c>
      <c r="G134" s="18">
        <v>4.5</v>
      </c>
      <c r="H134" s="18">
        <v>3.7890000000000001</v>
      </c>
      <c r="I134" s="18">
        <f t="shared" si="21"/>
        <v>3.7889999999999997</v>
      </c>
      <c r="J134" s="5" t="s">
        <v>107</v>
      </c>
      <c r="K134" s="5" t="s">
        <v>108</v>
      </c>
      <c r="L134" s="5">
        <v>84532</v>
      </c>
      <c r="M134" s="6">
        <v>42786</v>
      </c>
      <c r="N134" s="18">
        <f t="shared" si="22"/>
        <v>8.7146999999999988E-2</v>
      </c>
      <c r="O134" s="18">
        <v>0</v>
      </c>
      <c r="P134" s="18">
        <f>N134*10</f>
        <v>0.87146999999999986</v>
      </c>
      <c r="Q134" s="18">
        <f t="shared" si="23"/>
        <v>1.0457639999999999</v>
      </c>
      <c r="R134" s="18">
        <f t="shared" si="26"/>
        <v>1.0457639999999999</v>
      </c>
      <c r="S134" s="18">
        <f t="shared" si="27"/>
        <v>1.0457639999999999</v>
      </c>
      <c r="T134" s="18">
        <f t="shared" si="24"/>
        <v>0.43573499999999993</v>
      </c>
      <c r="U134" s="18">
        <f t="shared" si="25"/>
        <v>4.4444970000000001</v>
      </c>
    </row>
    <row r="135" spans="1:21" s="5" customFormat="1" x14ac:dyDescent="0.25">
      <c r="A135" s="5" t="s">
        <v>1285</v>
      </c>
      <c r="B135" s="5" t="s">
        <v>7</v>
      </c>
      <c r="C135" s="31"/>
      <c r="D135" s="31">
        <v>4400</v>
      </c>
      <c r="E135" s="31">
        <v>4400</v>
      </c>
      <c r="F135" s="31">
        <v>34703.550000000003</v>
      </c>
      <c r="G135" s="18">
        <v>7.2450000000000001</v>
      </c>
      <c r="H135" s="18">
        <v>5.8109999999999999</v>
      </c>
      <c r="I135" s="18">
        <f t="shared" si="21"/>
        <v>3.9999999999999996</v>
      </c>
      <c r="J135" s="5" t="s">
        <v>389</v>
      </c>
      <c r="K135" s="5" t="s">
        <v>85</v>
      </c>
      <c r="L135" s="5">
        <v>84062</v>
      </c>
      <c r="M135" s="6">
        <v>42541</v>
      </c>
      <c r="N135" s="18">
        <f t="shared" si="22"/>
        <v>9.1999999999999985E-2</v>
      </c>
      <c r="O135" s="18">
        <f>N135*6</f>
        <v>0.55199999999999994</v>
      </c>
      <c r="P135" s="18">
        <f>N135*12</f>
        <v>1.1039999999999999</v>
      </c>
      <c r="Q135" s="18">
        <f t="shared" si="23"/>
        <v>1.1039999999999999</v>
      </c>
      <c r="R135" s="18">
        <f t="shared" si="26"/>
        <v>1.1039999999999999</v>
      </c>
      <c r="S135" s="18">
        <f t="shared" si="27"/>
        <v>1.1039999999999999</v>
      </c>
      <c r="T135" s="18">
        <f t="shared" si="24"/>
        <v>0.45999999999999991</v>
      </c>
      <c r="U135" s="18">
        <f t="shared" si="25"/>
        <v>5.4279999999999999</v>
      </c>
    </row>
    <row r="136" spans="1:21" s="5" customFormat="1" x14ac:dyDescent="0.25">
      <c r="A136" s="5" t="s">
        <v>1286</v>
      </c>
      <c r="B136" s="5" t="s">
        <v>7</v>
      </c>
      <c r="C136" s="31"/>
      <c r="D136" s="31">
        <v>4400</v>
      </c>
      <c r="E136" s="31">
        <v>4400</v>
      </c>
      <c r="F136" s="31">
        <v>11340</v>
      </c>
      <c r="G136" s="18">
        <v>6.24</v>
      </c>
      <c r="H136" s="18">
        <v>5.2919999999999998</v>
      </c>
      <c r="I136" s="18">
        <f t="shared" si="21"/>
        <v>3.9999999999999996</v>
      </c>
      <c r="J136" s="5" t="s">
        <v>50</v>
      </c>
      <c r="K136" s="5" t="s">
        <v>51</v>
      </c>
      <c r="L136" s="5">
        <v>84414</v>
      </c>
      <c r="M136" s="6">
        <v>42744</v>
      </c>
      <c r="N136" s="18">
        <f t="shared" si="22"/>
        <v>9.1999999999999985E-2</v>
      </c>
      <c r="O136" s="18">
        <v>0</v>
      </c>
      <c r="P136" s="18">
        <f>N136*11</f>
        <v>1.0119999999999998</v>
      </c>
      <c r="Q136" s="18">
        <f t="shared" si="23"/>
        <v>1.1039999999999999</v>
      </c>
      <c r="R136" s="18">
        <f t="shared" si="26"/>
        <v>1.1039999999999999</v>
      </c>
      <c r="S136" s="18">
        <f t="shared" si="27"/>
        <v>1.1039999999999999</v>
      </c>
      <c r="T136" s="18">
        <f t="shared" si="24"/>
        <v>0.45999999999999991</v>
      </c>
      <c r="U136" s="18">
        <f t="shared" si="25"/>
        <v>4.7839999999999998</v>
      </c>
    </row>
    <row r="137" spans="1:21" s="5" customFormat="1" x14ac:dyDescent="0.25">
      <c r="A137" s="5" t="s">
        <v>1290</v>
      </c>
      <c r="B137" s="5" t="s">
        <v>7</v>
      </c>
      <c r="C137" s="31"/>
      <c r="D137" s="31">
        <v>4400</v>
      </c>
      <c r="E137" s="31">
        <v>4400</v>
      </c>
      <c r="F137" s="31">
        <v>29515</v>
      </c>
      <c r="G137" s="18">
        <v>6.9</v>
      </c>
      <c r="H137" s="18">
        <v>6.23</v>
      </c>
      <c r="I137" s="18">
        <f t="shared" si="21"/>
        <v>3.9999999999999996</v>
      </c>
      <c r="J137" s="5" t="s">
        <v>189</v>
      </c>
      <c r="K137" s="5" t="s">
        <v>66</v>
      </c>
      <c r="L137" s="5">
        <v>84014</v>
      </c>
      <c r="M137" s="6">
        <v>42577</v>
      </c>
      <c r="N137" s="18">
        <f t="shared" si="22"/>
        <v>9.1999999999999985E-2</v>
      </c>
      <c r="O137" s="18">
        <f>N137*5</f>
        <v>0.45999999999999991</v>
      </c>
      <c r="P137" s="18">
        <f>N137*12</f>
        <v>1.1039999999999999</v>
      </c>
      <c r="Q137" s="18">
        <f t="shared" si="23"/>
        <v>1.1039999999999999</v>
      </c>
      <c r="R137" s="18">
        <f t="shared" si="26"/>
        <v>1.1039999999999999</v>
      </c>
      <c r="S137" s="18">
        <f t="shared" si="27"/>
        <v>1.1039999999999999</v>
      </c>
      <c r="T137" s="18">
        <f t="shared" si="24"/>
        <v>0.45999999999999991</v>
      </c>
      <c r="U137" s="18">
        <f t="shared" si="25"/>
        <v>5.3359999999999994</v>
      </c>
    </row>
    <row r="138" spans="1:21" s="5" customFormat="1" x14ac:dyDescent="0.25">
      <c r="A138" s="5" t="s">
        <v>931</v>
      </c>
      <c r="B138" s="5" t="s">
        <v>7</v>
      </c>
      <c r="C138" s="31"/>
      <c r="D138" s="31">
        <v>4400</v>
      </c>
      <c r="E138" s="31">
        <v>4400</v>
      </c>
      <c r="F138" s="31">
        <v>42145.2</v>
      </c>
      <c r="G138" s="18">
        <v>8.2799999999999994</v>
      </c>
      <c r="H138" s="18">
        <v>6.8920000000000003</v>
      </c>
      <c r="I138" s="18">
        <f t="shared" si="21"/>
        <v>3.9999999999999996</v>
      </c>
      <c r="J138" s="5" t="s">
        <v>294</v>
      </c>
      <c r="K138" s="5" t="s">
        <v>85</v>
      </c>
      <c r="L138" s="5">
        <v>84003</v>
      </c>
      <c r="M138" s="6">
        <v>42492</v>
      </c>
      <c r="N138" s="18">
        <f t="shared" si="22"/>
        <v>9.1999999999999985E-2</v>
      </c>
      <c r="O138" s="18">
        <f>N138*7</f>
        <v>0.64399999999999991</v>
      </c>
      <c r="P138" s="18">
        <f>N138*12</f>
        <v>1.1039999999999999</v>
      </c>
      <c r="Q138" s="18">
        <f t="shared" si="23"/>
        <v>1.1039999999999999</v>
      </c>
      <c r="R138" s="18">
        <f t="shared" si="26"/>
        <v>1.1039999999999999</v>
      </c>
      <c r="S138" s="18">
        <f t="shared" si="27"/>
        <v>1.1039999999999999</v>
      </c>
      <c r="T138" s="18">
        <f t="shared" si="24"/>
        <v>0.45999999999999991</v>
      </c>
      <c r="U138" s="18">
        <f t="shared" si="25"/>
        <v>5.52</v>
      </c>
    </row>
    <row r="139" spans="1:21" s="5" customFormat="1" x14ac:dyDescent="0.25">
      <c r="A139" s="5" t="s">
        <v>1297</v>
      </c>
      <c r="B139" s="5" t="s">
        <v>7</v>
      </c>
      <c r="C139" s="31"/>
      <c r="D139" s="31">
        <v>4067.8</v>
      </c>
      <c r="E139" s="31">
        <v>4067.8</v>
      </c>
      <c r="F139" s="31">
        <v>37565</v>
      </c>
      <c r="G139" s="18">
        <v>8.64</v>
      </c>
      <c r="H139" s="18">
        <v>7.3339999999999996</v>
      </c>
      <c r="I139" s="18">
        <f t="shared" si="21"/>
        <v>3.698</v>
      </c>
      <c r="J139" s="5" t="s">
        <v>351</v>
      </c>
      <c r="K139" s="5" t="s">
        <v>85</v>
      </c>
      <c r="L139" s="5">
        <v>84045</v>
      </c>
      <c r="M139" s="6">
        <v>42822</v>
      </c>
      <c r="N139" s="18">
        <f t="shared" si="22"/>
        <v>8.5053999999999991E-2</v>
      </c>
      <c r="O139" s="18">
        <v>0</v>
      </c>
      <c r="P139" s="18">
        <f>N139*9</f>
        <v>0.76548599999999989</v>
      </c>
      <c r="Q139" s="18">
        <f t="shared" si="23"/>
        <v>1.020648</v>
      </c>
      <c r="R139" s="18">
        <f t="shared" si="26"/>
        <v>1.020648</v>
      </c>
      <c r="S139" s="18">
        <f t="shared" si="27"/>
        <v>1.020648</v>
      </c>
      <c r="T139" s="18">
        <f t="shared" si="24"/>
        <v>0.42526999999999993</v>
      </c>
      <c r="U139" s="18">
        <f t="shared" si="25"/>
        <v>4.2526999999999999</v>
      </c>
    </row>
    <row r="140" spans="1:21" s="5" customFormat="1" x14ac:dyDescent="0.25">
      <c r="A140" s="5" t="s">
        <v>1298</v>
      </c>
      <c r="B140" s="5" t="s">
        <v>7</v>
      </c>
      <c r="C140" s="31"/>
      <c r="D140" s="31">
        <v>4400</v>
      </c>
      <c r="E140" s="31">
        <v>4400</v>
      </c>
      <c r="F140" s="31">
        <v>16000</v>
      </c>
      <c r="G140" s="18">
        <v>4.7699999999999996</v>
      </c>
      <c r="H140" s="18">
        <v>4.141</v>
      </c>
      <c r="I140" s="18">
        <f t="shared" si="21"/>
        <v>3.9999999999999996</v>
      </c>
      <c r="J140" s="5" t="s">
        <v>1299</v>
      </c>
      <c r="K140" s="5" t="s">
        <v>85</v>
      </c>
      <c r="L140" s="5">
        <v>84062</v>
      </c>
      <c r="M140" s="6">
        <v>42629</v>
      </c>
      <c r="N140" s="18">
        <f t="shared" si="22"/>
        <v>9.1999999999999985E-2</v>
      </c>
      <c r="O140" s="18">
        <f>N140*3</f>
        <v>0.27599999999999997</v>
      </c>
      <c r="P140" s="18">
        <f>N140*12</f>
        <v>1.1039999999999999</v>
      </c>
      <c r="Q140" s="18">
        <f t="shared" si="23"/>
        <v>1.1039999999999999</v>
      </c>
      <c r="R140" s="18">
        <f t="shared" si="26"/>
        <v>1.1039999999999999</v>
      </c>
      <c r="S140" s="18">
        <f t="shared" si="27"/>
        <v>1.1039999999999999</v>
      </c>
      <c r="T140" s="18">
        <f t="shared" si="24"/>
        <v>0.45999999999999991</v>
      </c>
      <c r="U140" s="18">
        <f t="shared" si="25"/>
        <v>5.1520000000000001</v>
      </c>
    </row>
    <row r="141" spans="1:21" s="5" customFormat="1" x14ac:dyDescent="0.25">
      <c r="A141" s="5" t="s">
        <v>1300</v>
      </c>
      <c r="B141" s="5" t="s">
        <v>7</v>
      </c>
      <c r="C141" s="31"/>
      <c r="D141" s="31">
        <v>4400</v>
      </c>
      <c r="E141" s="31">
        <v>4400</v>
      </c>
      <c r="F141" s="31">
        <v>35041.050000000003</v>
      </c>
      <c r="G141" s="18">
        <v>6.7</v>
      </c>
      <c r="H141" s="18">
        <v>5.133</v>
      </c>
      <c r="I141" s="18">
        <f t="shared" si="21"/>
        <v>3.9999999999999996</v>
      </c>
      <c r="J141" s="5" t="s">
        <v>107</v>
      </c>
      <c r="K141" s="5" t="s">
        <v>108</v>
      </c>
      <c r="L141" s="5">
        <v>84532</v>
      </c>
      <c r="M141" s="6">
        <v>42773</v>
      </c>
      <c r="N141" s="18">
        <f t="shared" si="22"/>
        <v>9.1999999999999985E-2</v>
      </c>
      <c r="O141" s="18">
        <v>0</v>
      </c>
      <c r="P141" s="18">
        <f>N141*10</f>
        <v>0.91999999999999982</v>
      </c>
      <c r="Q141" s="18">
        <f t="shared" si="23"/>
        <v>1.1039999999999999</v>
      </c>
      <c r="R141" s="18">
        <f t="shared" si="26"/>
        <v>1.1039999999999999</v>
      </c>
      <c r="S141" s="18">
        <f t="shared" si="27"/>
        <v>1.1039999999999999</v>
      </c>
      <c r="T141" s="18">
        <f t="shared" si="24"/>
        <v>0.45999999999999991</v>
      </c>
      <c r="U141" s="18">
        <f t="shared" si="25"/>
        <v>4.6919999999999993</v>
      </c>
    </row>
    <row r="142" spans="1:21" s="5" customFormat="1" x14ac:dyDescent="0.25">
      <c r="A142" s="5" t="s">
        <v>1329</v>
      </c>
      <c r="B142" s="5" t="s">
        <v>7</v>
      </c>
      <c r="C142" s="31"/>
      <c r="D142" s="31">
        <v>4400</v>
      </c>
      <c r="E142" s="31">
        <v>4400</v>
      </c>
      <c r="F142" s="31">
        <v>23100</v>
      </c>
      <c r="G142" s="18">
        <v>8.4</v>
      </c>
      <c r="H142" s="18">
        <v>7.0209999999999999</v>
      </c>
      <c r="I142" s="18">
        <f t="shared" si="21"/>
        <v>3.9999999999999996</v>
      </c>
      <c r="J142" s="5" t="s">
        <v>124</v>
      </c>
      <c r="K142" s="5" t="s">
        <v>66</v>
      </c>
      <c r="L142" s="5">
        <v>84025</v>
      </c>
      <c r="M142" s="6">
        <v>43089</v>
      </c>
      <c r="N142" s="18">
        <f t="shared" si="22"/>
        <v>9.1999999999999985E-2</v>
      </c>
      <c r="O142" s="18">
        <v>0</v>
      </c>
      <c r="P142" s="18">
        <v>0</v>
      </c>
      <c r="Q142" s="18">
        <f t="shared" si="23"/>
        <v>1.1039999999999999</v>
      </c>
      <c r="R142" s="18">
        <f t="shared" si="26"/>
        <v>1.1039999999999999</v>
      </c>
      <c r="S142" s="18">
        <f t="shared" si="27"/>
        <v>1.1039999999999999</v>
      </c>
      <c r="T142" s="18">
        <f t="shared" si="24"/>
        <v>0.45999999999999991</v>
      </c>
      <c r="U142" s="37">
        <f t="shared" si="25"/>
        <v>3.7719999999999994</v>
      </c>
    </row>
    <row r="143" spans="1:21" s="5" customFormat="1" x14ac:dyDescent="0.25">
      <c r="A143" s="5" t="s">
        <v>1018</v>
      </c>
      <c r="B143" s="5" t="s">
        <v>9</v>
      </c>
      <c r="C143" s="31"/>
      <c r="D143" s="31">
        <v>21250</v>
      </c>
      <c r="E143" s="31">
        <v>21250</v>
      </c>
      <c r="F143" s="31">
        <v>125000</v>
      </c>
      <c r="G143" s="18">
        <v>50.4</v>
      </c>
      <c r="H143" s="18">
        <v>42.904000000000003</v>
      </c>
      <c r="I143" s="18">
        <f t="shared" ref="I143:I206" si="28">(D143/0.85)/1000</f>
        <v>25</v>
      </c>
      <c r="J143" s="5" t="s">
        <v>13</v>
      </c>
      <c r="K143" s="5" t="s">
        <v>11</v>
      </c>
      <c r="L143" s="5">
        <v>84116</v>
      </c>
      <c r="M143" s="6">
        <v>42796</v>
      </c>
      <c r="N143" s="18">
        <f t="shared" si="22"/>
        <v>0.57499999999999996</v>
      </c>
      <c r="O143" s="18">
        <v>0</v>
      </c>
      <c r="P143" s="18">
        <f>N143*9</f>
        <v>5.1749999999999998</v>
      </c>
      <c r="Q143" s="18">
        <f t="shared" si="23"/>
        <v>6.8999999999999995</v>
      </c>
      <c r="R143" s="18">
        <f t="shared" si="26"/>
        <v>6.8999999999999995</v>
      </c>
      <c r="S143" s="18">
        <f t="shared" si="27"/>
        <v>6.8999999999999995</v>
      </c>
      <c r="T143" s="18">
        <f t="shared" si="24"/>
        <v>2.875</v>
      </c>
      <c r="U143" s="18">
        <f t="shared" si="25"/>
        <v>28.749999999999996</v>
      </c>
    </row>
    <row r="144" spans="1:21" s="5" customFormat="1" x14ac:dyDescent="0.25">
      <c r="A144" s="5" t="s">
        <v>1020</v>
      </c>
      <c r="B144" s="5" t="s">
        <v>9</v>
      </c>
      <c r="C144" s="31"/>
      <c r="D144" s="31">
        <v>13195.4</v>
      </c>
      <c r="E144" s="31">
        <v>13195.4</v>
      </c>
      <c r="F144" s="31">
        <v>67313</v>
      </c>
      <c r="G144" s="18">
        <v>19.8</v>
      </c>
      <c r="H144" s="18">
        <v>15.523999999999999</v>
      </c>
      <c r="I144" s="18">
        <f t="shared" si="28"/>
        <v>15.523999999999999</v>
      </c>
      <c r="J144" s="5" t="s">
        <v>645</v>
      </c>
      <c r="K144" s="5" t="s">
        <v>51</v>
      </c>
      <c r="L144" s="5">
        <v>84404</v>
      </c>
      <c r="M144" s="6">
        <v>42706</v>
      </c>
      <c r="N144" s="18">
        <f t="shared" si="22"/>
        <v>0.35705199999999998</v>
      </c>
      <c r="O144" s="18">
        <v>0</v>
      </c>
      <c r="P144" s="18">
        <f>N144*12</f>
        <v>4.284624</v>
      </c>
      <c r="Q144" s="18">
        <f t="shared" si="23"/>
        <v>4.284624</v>
      </c>
      <c r="R144" s="18">
        <f t="shared" si="26"/>
        <v>4.284624</v>
      </c>
      <c r="S144" s="18">
        <f t="shared" si="27"/>
        <v>4.284624</v>
      </c>
      <c r="T144" s="18">
        <f t="shared" si="24"/>
        <v>1.7852599999999998</v>
      </c>
      <c r="U144" s="18">
        <f t="shared" si="25"/>
        <v>18.923756000000001</v>
      </c>
    </row>
    <row r="145" spans="1:21" s="5" customFormat="1" x14ac:dyDescent="0.25">
      <c r="A145" s="5" t="s">
        <v>1330</v>
      </c>
      <c r="B145" s="5" t="s">
        <v>9</v>
      </c>
      <c r="C145" s="31"/>
      <c r="D145" s="31">
        <v>21250</v>
      </c>
      <c r="E145" s="31">
        <v>21250</v>
      </c>
      <c r="F145" s="31">
        <v>63419.75</v>
      </c>
      <c r="G145" s="18">
        <v>31.35</v>
      </c>
      <c r="H145" s="18">
        <v>25.966000000000001</v>
      </c>
      <c r="I145" s="18">
        <f t="shared" si="28"/>
        <v>25</v>
      </c>
      <c r="J145" s="5" t="s">
        <v>175</v>
      </c>
      <c r="K145" s="5" t="s">
        <v>11</v>
      </c>
      <c r="L145" s="5">
        <v>84117</v>
      </c>
      <c r="M145" s="6">
        <v>43040</v>
      </c>
      <c r="N145" s="18">
        <f t="shared" si="22"/>
        <v>0.57499999999999996</v>
      </c>
      <c r="O145" s="18">
        <v>0</v>
      </c>
      <c r="P145" s="18">
        <f>N145*1</f>
        <v>0.57499999999999996</v>
      </c>
      <c r="Q145" s="18">
        <f t="shared" si="23"/>
        <v>6.8999999999999995</v>
      </c>
      <c r="R145" s="18">
        <f t="shared" si="26"/>
        <v>6.8999999999999995</v>
      </c>
      <c r="S145" s="18">
        <f t="shared" si="27"/>
        <v>6.8999999999999995</v>
      </c>
      <c r="T145" s="18">
        <f t="shared" si="24"/>
        <v>2.875</v>
      </c>
      <c r="U145" s="18">
        <f t="shared" si="25"/>
        <v>24.15</v>
      </c>
    </row>
    <row r="146" spans="1:21" s="5" customFormat="1" x14ac:dyDescent="0.25">
      <c r="A146" s="5" t="s">
        <v>1331</v>
      </c>
      <c r="B146" s="5" t="s">
        <v>9</v>
      </c>
      <c r="C146" s="31"/>
      <c r="D146" s="31">
        <v>21250</v>
      </c>
      <c r="E146" s="31">
        <v>21250</v>
      </c>
      <c r="F146" s="31">
        <v>126839.5</v>
      </c>
      <c r="G146" s="18">
        <v>31.68</v>
      </c>
      <c r="H146" s="18">
        <v>26.239000000000001</v>
      </c>
      <c r="I146" s="18">
        <f t="shared" si="28"/>
        <v>25</v>
      </c>
      <c r="J146" s="5" t="s">
        <v>175</v>
      </c>
      <c r="K146" s="5" t="s">
        <v>11</v>
      </c>
      <c r="L146" s="5">
        <v>84117</v>
      </c>
      <c r="M146" s="6">
        <v>43038</v>
      </c>
      <c r="N146" s="18">
        <f t="shared" si="22"/>
        <v>0.57499999999999996</v>
      </c>
      <c r="O146" s="18">
        <v>0</v>
      </c>
      <c r="P146" s="18">
        <f>N146*2</f>
        <v>1.1499999999999999</v>
      </c>
      <c r="Q146" s="18">
        <f t="shared" si="23"/>
        <v>6.8999999999999995</v>
      </c>
      <c r="R146" s="18">
        <f t="shared" si="26"/>
        <v>6.8999999999999995</v>
      </c>
      <c r="S146" s="18">
        <f t="shared" si="27"/>
        <v>6.8999999999999995</v>
      </c>
      <c r="T146" s="18">
        <f t="shared" si="24"/>
        <v>2.875</v>
      </c>
      <c r="U146" s="18">
        <f t="shared" si="25"/>
        <v>24.724999999999998</v>
      </c>
    </row>
    <row r="147" spans="1:21" s="5" customFormat="1" x14ac:dyDescent="0.25">
      <c r="A147" s="5" t="s">
        <v>1332</v>
      </c>
      <c r="B147" s="5" t="s">
        <v>9</v>
      </c>
      <c r="C147" s="31"/>
      <c r="D147" s="31">
        <v>21250</v>
      </c>
      <c r="E147" s="31">
        <v>21250</v>
      </c>
      <c r="F147" s="31">
        <v>71412.19</v>
      </c>
      <c r="G147" s="18">
        <v>35.424999999999997</v>
      </c>
      <c r="H147" s="18">
        <v>27.934000000000001</v>
      </c>
      <c r="I147" s="18">
        <f t="shared" si="28"/>
        <v>25</v>
      </c>
      <c r="J147" s="5" t="s">
        <v>13</v>
      </c>
      <c r="K147" s="5" t="s">
        <v>11</v>
      </c>
      <c r="L147" s="5">
        <v>84124</v>
      </c>
      <c r="M147" s="6">
        <v>43123</v>
      </c>
      <c r="N147" s="18">
        <f t="shared" si="22"/>
        <v>0.57499999999999996</v>
      </c>
      <c r="O147" s="18">
        <v>0</v>
      </c>
      <c r="P147" s="18">
        <v>0</v>
      </c>
      <c r="Q147" s="18">
        <f t="shared" si="23"/>
        <v>6.8999999999999995</v>
      </c>
      <c r="R147" s="18">
        <f t="shared" si="26"/>
        <v>6.8999999999999995</v>
      </c>
      <c r="S147" s="18">
        <f t="shared" si="27"/>
        <v>6.8999999999999995</v>
      </c>
      <c r="T147" s="18">
        <f t="shared" si="24"/>
        <v>2.875</v>
      </c>
      <c r="U147" s="18">
        <f t="shared" si="25"/>
        <v>23.574999999999999</v>
      </c>
    </row>
    <row r="148" spans="1:21" s="5" customFormat="1" x14ac:dyDescent="0.25">
      <c r="A148" s="5" t="s">
        <v>1333</v>
      </c>
      <c r="B148" s="5" t="s">
        <v>9</v>
      </c>
      <c r="C148" s="31"/>
      <c r="D148" s="31">
        <v>21250</v>
      </c>
      <c r="E148" s="31">
        <v>21250</v>
      </c>
      <c r="F148" s="31">
        <v>500000</v>
      </c>
      <c r="G148" s="18">
        <v>235.98</v>
      </c>
      <c r="H148" s="18">
        <v>196.392</v>
      </c>
      <c r="I148" s="18">
        <f t="shared" si="28"/>
        <v>25</v>
      </c>
      <c r="J148" s="5" t="s">
        <v>13</v>
      </c>
      <c r="K148" s="5" t="s">
        <v>11</v>
      </c>
      <c r="L148" s="5">
        <v>84115</v>
      </c>
      <c r="M148" s="6">
        <v>43040</v>
      </c>
      <c r="N148" s="18">
        <f t="shared" si="22"/>
        <v>0.57499999999999996</v>
      </c>
      <c r="O148" s="18">
        <v>0</v>
      </c>
      <c r="P148" s="18">
        <f>N148*1</f>
        <v>0.57499999999999996</v>
      </c>
      <c r="Q148" s="18">
        <f t="shared" si="23"/>
        <v>6.8999999999999995</v>
      </c>
      <c r="R148" s="18">
        <f t="shared" si="26"/>
        <v>6.8999999999999995</v>
      </c>
      <c r="S148" s="18">
        <f t="shared" si="27"/>
        <v>6.8999999999999995</v>
      </c>
      <c r="T148" s="18">
        <f t="shared" si="24"/>
        <v>2.875</v>
      </c>
      <c r="U148" s="18">
        <f t="shared" si="25"/>
        <v>24.15</v>
      </c>
    </row>
    <row r="149" spans="1:21" s="5" customFormat="1" x14ac:dyDescent="0.25">
      <c r="A149" s="5" t="s">
        <v>1021</v>
      </c>
      <c r="B149" s="5" t="s">
        <v>9</v>
      </c>
      <c r="C149" s="31"/>
      <c r="D149" s="31">
        <v>15187.8</v>
      </c>
      <c r="E149" s="31">
        <v>15187.8</v>
      </c>
      <c r="F149" s="31">
        <v>86441.5</v>
      </c>
      <c r="G149" s="18">
        <v>21.945</v>
      </c>
      <c r="H149" s="18">
        <v>17.867999999999999</v>
      </c>
      <c r="I149" s="18">
        <f t="shared" si="28"/>
        <v>17.867999999999999</v>
      </c>
      <c r="J149" s="5" t="s">
        <v>372</v>
      </c>
      <c r="K149" s="5" t="s">
        <v>11</v>
      </c>
      <c r="L149" s="5">
        <v>84115</v>
      </c>
      <c r="M149" s="6">
        <v>42717</v>
      </c>
      <c r="N149" s="18">
        <f t="shared" si="22"/>
        <v>0.41096399999999994</v>
      </c>
      <c r="O149" s="18">
        <v>0</v>
      </c>
      <c r="P149" s="18">
        <f>N149*12</f>
        <v>4.9315679999999995</v>
      </c>
      <c r="Q149" s="18">
        <f t="shared" si="23"/>
        <v>4.9315679999999995</v>
      </c>
      <c r="R149" s="18">
        <f t="shared" si="26"/>
        <v>4.9315679999999995</v>
      </c>
      <c r="S149" s="18">
        <f t="shared" si="27"/>
        <v>4.9315679999999995</v>
      </c>
      <c r="T149" s="18">
        <f t="shared" si="24"/>
        <v>2.0548199999999999</v>
      </c>
      <c r="U149" s="18">
        <f t="shared" si="25"/>
        <v>21.781091999999997</v>
      </c>
    </row>
    <row r="150" spans="1:21" s="5" customFormat="1" x14ac:dyDescent="0.25">
      <c r="A150" s="5" t="s">
        <v>1334</v>
      </c>
      <c r="B150" s="5" t="s">
        <v>9</v>
      </c>
      <c r="C150" s="31"/>
      <c r="D150" s="31">
        <v>21250</v>
      </c>
      <c r="E150" s="31">
        <v>21250</v>
      </c>
      <c r="F150" s="31">
        <v>137061.04</v>
      </c>
      <c r="G150" s="18">
        <v>68.575000000000003</v>
      </c>
      <c r="H150" s="18">
        <v>56.500999999999998</v>
      </c>
      <c r="I150" s="18">
        <f t="shared" si="28"/>
        <v>25</v>
      </c>
      <c r="J150" s="5" t="s">
        <v>126</v>
      </c>
      <c r="K150" s="5" t="s">
        <v>11</v>
      </c>
      <c r="L150" s="5">
        <v>84020</v>
      </c>
      <c r="M150" s="6">
        <v>43126</v>
      </c>
      <c r="N150" s="18">
        <f t="shared" si="22"/>
        <v>0.57499999999999996</v>
      </c>
      <c r="O150" s="18">
        <v>0</v>
      </c>
      <c r="P150" s="18">
        <v>0</v>
      </c>
      <c r="Q150" s="18">
        <f t="shared" si="23"/>
        <v>6.8999999999999995</v>
      </c>
      <c r="R150" s="18">
        <f t="shared" si="26"/>
        <v>6.8999999999999995</v>
      </c>
      <c r="S150" s="18">
        <f t="shared" si="27"/>
        <v>6.8999999999999995</v>
      </c>
      <c r="T150" s="18">
        <f t="shared" si="24"/>
        <v>2.875</v>
      </c>
      <c r="U150" s="18">
        <f t="shared" si="25"/>
        <v>23.574999999999999</v>
      </c>
    </row>
    <row r="151" spans="1:21" s="5" customFormat="1" x14ac:dyDescent="0.25">
      <c r="A151" s="5" t="s">
        <v>1022</v>
      </c>
      <c r="B151" s="5" t="s">
        <v>9</v>
      </c>
      <c r="C151" s="31"/>
      <c r="D151" s="31">
        <v>12174.55</v>
      </c>
      <c r="E151" s="31">
        <v>12174.55</v>
      </c>
      <c r="F151" s="31">
        <v>70666</v>
      </c>
      <c r="G151" s="18">
        <v>19.8</v>
      </c>
      <c r="H151" s="18">
        <v>14.323</v>
      </c>
      <c r="I151" s="18">
        <f t="shared" si="28"/>
        <v>14.323</v>
      </c>
      <c r="J151" s="5" t="s">
        <v>645</v>
      </c>
      <c r="K151" s="5" t="s">
        <v>51</v>
      </c>
      <c r="L151" s="5">
        <v>84404</v>
      </c>
      <c r="M151" s="6">
        <v>42706</v>
      </c>
      <c r="N151" s="18">
        <f t="shared" si="22"/>
        <v>0.32942900000000003</v>
      </c>
      <c r="O151" s="18">
        <v>0</v>
      </c>
      <c r="P151" s="18">
        <f>N151*12</f>
        <v>3.9531480000000006</v>
      </c>
      <c r="Q151" s="18">
        <f t="shared" si="23"/>
        <v>3.9531480000000006</v>
      </c>
      <c r="R151" s="18">
        <f t="shared" si="26"/>
        <v>3.9531480000000006</v>
      </c>
      <c r="S151" s="18">
        <f t="shared" si="27"/>
        <v>3.9531480000000006</v>
      </c>
      <c r="T151" s="18">
        <f t="shared" si="24"/>
        <v>1.6471450000000001</v>
      </c>
      <c r="U151" s="18">
        <f t="shared" si="25"/>
        <v>17.459737000000004</v>
      </c>
    </row>
    <row r="152" spans="1:21" s="5" customFormat="1" x14ac:dyDescent="0.25">
      <c r="A152" s="5" t="s">
        <v>1335</v>
      </c>
      <c r="B152" s="5" t="s">
        <v>9</v>
      </c>
      <c r="C152" s="31"/>
      <c r="D152" s="31">
        <v>14939.6</v>
      </c>
      <c r="E152" s="31">
        <v>14939.6</v>
      </c>
      <c r="F152" s="31">
        <v>54716.1</v>
      </c>
      <c r="G152" s="18">
        <v>22.77</v>
      </c>
      <c r="H152" s="18">
        <v>17.576000000000001</v>
      </c>
      <c r="I152" s="18">
        <f t="shared" si="28"/>
        <v>17.576000000000001</v>
      </c>
      <c r="J152" s="5" t="s">
        <v>28</v>
      </c>
      <c r="K152" s="5" t="s">
        <v>11</v>
      </c>
      <c r="L152" s="5">
        <v>84081</v>
      </c>
      <c r="M152" s="6">
        <v>43126</v>
      </c>
      <c r="N152" s="18">
        <f t="shared" si="22"/>
        <v>0.404248</v>
      </c>
      <c r="O152" s="18">
        <v>0</v>
      </c>
      <c r="P152" s="18">
        <v>0</v>
      </c>
      <c r="Q152" s="18">
        <f t="shared" si="23"/>
        <v>4.8509760000000002</v>
      </c>
      <c r="R152" s="18">
        <f t="shared" si="26"/>
        <v>4.8509760000000002</v>
      </c>
      <c r="S152" s="18">
        <f t="shared" si="27"/>
        <v>4.8509760000000002</v>
      </c>
      <c r="T152" s="18">
        <f t="shared" si="24"/>
        <v>2.0212400000000001</v>
      </c>
      <c r="U152" s="18">
        <f t="shared" si="25"/>
        <v>16.574168</v>
      </c>
    </row>
    <row r="153" spans="1:21" s="5" customFormat="1" x14ac:dyDescent="0.25">
      <c r="A153" s="5" t="s">
        <v>1023</v>
      </c>
      <c r="B153" s="5" t="s">
        <v>9</v>
      </c>
      <c r="C153" s="31"/>
      <c r="D153" s="31">
        <v>21215.15</v>
      </c>
      <c r="E153" s="31">
        <v>21215.15</v>
      </c>
      <c r="F153" s="31">
        <v>113000</v>
      </c>
      <c r="G153" s="18">
        <v>36</v>
      </c>
      <c r="H153" s="18">
        <v>27.99</v>
      </c>
      <c r="I153" s="18">
        <f t="shared" si="28"/>
        <v>24.959000000000003</v>
      </c>
      <c r="J153" s="5" t="s">
        <v>126</v>
      </c>
      <c r="K153" s="5" t="s">
        <v>11</v>
      </c>
      <c r="L153" s="5">
        <v>84020</v>
      </c>
      <c r="M153" s="6">
        <v>42796</v>
      </c>
      <c r="N153" s="18">
        <f t="shared" si="22"/>
        <v>0.57405700000000004</v>
      </c>
      <c r="O153" s="18">
        <v>0</v>
      </c>
      <c r="P153" s="18">
        <f>N153*9</f>
        <v>5.1665130000000001</v>
      </c>
      <c r="Q153" s="18">
        <f t="shared" si="23"/>
        <v>6.8886840000000005</v>
      </c>
      <c r="R153" s="18">
        <f t="shared" si="26"/>
        <v>6.8886840000000005</v>
      </c>
      <c r="S153" s="18">
        <f t="shared" si="27"/>
        <v>6.8886840000000005</v>
      </c>
      <c r="T153" s="18">
        <f t="shared" si="24"/>
        <v>2.870285</v>
      </c>
      <c r="U153" s="18">
        <f t="shared" si="25"/>
        <v>28.702850000000002</v>
      </c>
    </row>
    <row r="154" spans="1:21" s="5" customFormat="1" x14ac:dyDescent="0.25">
      <c r="A154" s="5" t="s">
        <v>1024</v>
      </c>
      <c r="B154" s="5" t="s">
        <v>9</v>
      </c>
      <c r="C154" s="31"/>
      <c r="D154" s="31">
        <v>15779.4</v>
      </c>
      <c r="E154" s="31">
        <v>15779.4</v>
      </c>
      <c r="F154" s="31">
        <v>86441.5</v>
      </c>
      <c r="G154" s="18">
        <v>22.8</v>
      </c>
      <c r="H154" s="18">
        <v>18.564</v>
      </c>
      <c r="I154" s="18">
        <f t="shared" si="28"/>
        <v>18.564</v>
      </c>
      <c r="J154" s="5" t="s">
        <v>13</v>
      </c>
      <c r="K154" s="5" t="s">
        <v>11</v>
      </c>
      <c r="L154" s="5">
        <v>84115</v>
      </c>
      <c r="M154" s="6">
        <v>42717</v>
      </c>
      <c r="N154" s="18">
        <f t="shared" si="22"/>
        <v>0.42697200000000002</v>
      </c>
      <c r="O154" s="18">
        <v>0</v>
      </c>
      <c r="P154" s="18">
        <f>N154*12</f>
        <v>5.1236639999999998</v>
      </c>
      <c r="Q154" s="18">
        <f t="shared" si="23"/>
        <v>5.1236639999999998</v>
      </c>
      <c r="R154" s="18">
        <f t="shared" si="26"/>
        <v>5.1236639999999998</v>
      </c>
      <c r="S154" s="18">
        <f t="shared" si="27"/>
        <v>5.1236639999999998</v>
      </c>
      <c r="T154" s="18">
        <f t="shared" si="24"/>
        <v>2.1348600000000002</v>
      </c>
      <c r="U154" s="18">
        <f t="shared" si="25"/>
        <v>22.629515999999999</v>
      </c>
    </row>
    <row r="155" spans="1:21" s="5" customFormat="1" x14ac:dyDescent="0.25">
      <c r="A155" s="5" t="s">
        <v>1336</v>
      </c>
      <c r="B155" s="5" t="s">
        <v>9</v>
      </c>
      <c r="C155" s="31"/>
      <c r="D155" s="31">
        <v>18201.05</v>
      </c>
      <c r="E155" s="31">
        <v>18201.05</v>
      </c>
      <c r="F155" s="31">
        <v>74900</v>
      </c>
      <c r="G155" s="18">
        <v>24.36</v>
      </c>
      <c r="H155" s="18">
        <v>21.413</v>
      </c>
      <c r="I155" s="18">
        <f t="shared" si="28"/>
        <v>21.413</v>
      </c>
      <c r="J155" s="5" t="s">
        <v>1043</v>
      </c>
      <c r="K155" s="5" t="s">
        <v>21</v>
      </c>
      <c r="L155" s="5">
        <v>84029</v>
      </c>
      <c r="M155" s="6">
        <v>43011</v>
      </c>
      <c r="N155" s="18">
        <f t="shared" si="22"/>
        <v>0.49249900000000002</v>
      </c>
      <c r="O155" s="18">
        <v>0</v>
      </c>
      <c r="P155" s="18">
        <f>N155*2</f>
        <v>0.98499800000000004</v>
      </c>
      <c r="Q155" s="18">
        <f t="shared" si="23"/>
        <v>5.9099880000000002</v>
      </c>
      <c r="R155" s="18">
        <f t="shared" si="26"/>
        <v>5.9099880000000002</v>
      </c>
      <c r="S155" s="18">
        <f t="shared" si="27"/>
        <v>5.9099880000000002</v>
      </c>
      <c r="T155" s="18">
        <f t="shared" si="24"/>
        <v>2.4624950000000001</v>
      </c>
      <c r="U155" s="18">
        <f t="shared" si="25"/>
        <v>21.177457</v>
      </c>
    </row>
    <row r="156" spans="1:21" s="5" customFormat="1" x14ac:dyDescent="0.25">
      <c r="A156" s="5" t="s">
        <v>1027</v>
      </c>
      <c r="B156" s="5" t="s">
        <v>9</v>
      </c>
      <c r="C156" s="31"/>
      <c r="D156" s="31">
        <v>21250</v>
      </c>
      <c r="E156" s="31">
        <v>21250</v>
      </c>
      <c r="F156" s="31">
        <v>181290</v>
      </c>
      <c r="G156" s="18">
        <v>47.024999999999999</v>
      </c>
      <c r="H156" s="18">
        <v>39.878999999999998</v>
      </c>
      <c r="I156" s="18">
        <f t="shared" si="28"/>
        <v>25</v>
      </c>
      <c r="J156" s="5" t="s">
        <v>13</v>
      </c>
      <c r="K156" s="5" t="s">
        <v>11</v>
      </c>
      <c r="L156" s="5">
        <v>84106</v>
      </c>
      <c r="M156" s="6">
        <v>42843</v>
      </c>
      <c r="N156" s="18">
        <f t="shared" si="22"/>
        <v>0.57499999999999996</v>
      </c>
      <c r="O156" s="18">
        <v>0</v>
      </c>
      <c r="P156" s="18">
        <f>N156*8</f>
        <v>4.5999999999999996</v>
      </c>
      <c r="Q156" s="18">
        <f t="shared" si="23"/>
        <v>6.8999999999999995</v>
      </c>
      <c r="R156" s="18">
        <f t="shared" si="26"/>
        <v>6.8999999999999995</v>
      </c>
      <c r="S156" s="18">
        <f t="shared" si="27"/>
        <v>6.8999999999999995</v>
      </c>
      <c r="T156" s="18">
        <f t="shared" si="24"/>
        <v>2.875</v>
      </c>
      <c r="U156" s="18">
        <f t="shared" si="25"/>
        <v>28.174999999999997</v>
      </c>
    </row>
    <row r="157" spans="1:21" s="5" customFormat="1" x14ac:dyDescent="0.25">
      <c r="A157" s="5" t="s">
        <v>1028</v>
      </c>
      <c r="B157" s="5" t="s">
        <v>9</v>
      </c>
      <c r="C157" s="31"/>
      <c r="D157" s="31">
        <v>17050.150000000001</v>
      </c>
      <c r="E157" s="31">
        <v>17050.150000000001</v>
      </c>
      <c r="F157" s="31">
        <v>106000</v>
      </c>
      <c r="G157" s="18">
        <v>25.74</v>
      </c>
      <c r="H157" s="18">
        <v>20.059000000000001</v>
      </c>
      <c r="I157" s="18">
        <f t="shared" si="28"/>
        <v>20.059000000000005</v>
      </c>
      <c r="J157" s="5" t="s">
        <v>175</v>
      </c>
      <c r="K157" s="5" t="s">
        <v>11</v>
      </c>
      <c r="L157" s="5">
        <v>84124</v>
      </c>
      <c r="M157" s="6">
        <v>42860</v>
      </c>
      <c r="N157" s="18">
        <f t="shared" si="22"/>
        <v>0.46135700000000007</v>
      </c>
      <c r="O157" s="18">
        <v>0</v>
      </c>
      <c r="P157" s="18">
        <f>N157*7</f>
        <v>3.2294990000000006</v>
      </c>
      <c r="Q157" s="18">
        <f t="shared" si="23"/>
        <v>5.5362840000000011</v>
      </c>
      <c r="R157" s="18">
        <f t="shared" si="26"/>
        <v>5.5362840000000011</v>
      </c>
      <c r="S157" s="18">
        <f t="shared" si="27"/>
        <v>5.5362840000000011</v>
      </c>
      <c r="T157" s="18">
        <f t="shared" si="24"/>
        <v>2.3067850000000005</v>
      </c>
      <c r="U157" s="18">
        <f t="shared" si="25"/>
        <v>22.145136000000008</v>
      </c>
    </row>
    <row r="158" spans="1:21" s="5" customFormat="1" x14ac:dyDescent="0.25">
      <c r="A158" s="5" t="s">
        <v>1337</v>
      </c>
      <c r="B158" s="5" t="s">
        <v>9</v>
      </c>
      <c r="C158" s="31"/>
      <c r="D158" s="31">
        <v>21750</v>
      </c>
      <c r="E158" s="31">
        <v>21250</v>
      </c>
      <c r="F158" s="31">
        <v>214791.35</v>
      </c>
      <c r="G158" s="18">
        <v>93.84</v>
      </c>
      <c r="H158" s="18">
        <v>72.623000000000005</v>
      </c>
      <c r="I158" s="18">
        <f t="shared" si="28"/>
        <v>25.588235294117649</v>
      </c>
      <c r="J158" s="5" t="s">
        <v>89</v>
      </c>
      <c r="K158" s="5" t="s">
        <v>11</v>
      </c>
      <c r="L158" s="5">
        <v>84084</v>
      </c>
      <c r="M158" s="6">
        <v>43074</v>
      </c>
      <c r="N158" s="18">
        <f t="shared" si="22"/>
        <v>0.58852941176470586</v>
      </c>
      <c r="O158" s="18">
        <v>0</v>
      </c>
      <c r="P158" s="18">
        <v>0</v>
      </c>
      <c r="Q158" s="18">
        <f t="shared" si="23"/>
        <v>7.0623529411764707</v>
      </c>
      <c r="R158" s="18">
        <f t="shared" si="26"/>
        <v>7.0623529411764707</v>
      </c>
      <c r="S158" s="18">
        <f t="shared" si="27"/>
        <v>7.0623529411764707</v>
      </c>
      <c r="T158" s="18">
        <f t="shared" si="24"/>
        <v>2.9426470588235292</v>
      </c>
      <c r="U158" s="18">
        <f t="shared" si="25"/>
        <v>24.12970588235294</v>
      </c>
    </row>
    <row r="159" spans="1:21" s="5" customFormat="1" x14ac:dyDescent="0.25">
      <c r="A159" s="5" t="s">
        <v>1338</v>
      </c>
      <c r="B159" s="5" t="s">
        <v>9</v>
      </c>
      <c r="C159" s="31"/>
      <c r="D159" s="31">
        <v>17039.95</v>
      </c>
      <c r="E159" s="31">
        <v>17039.95</v>
      </c>
      <c r="F159" s="31">
        <v>53777.5</v>
      </c>
      <c r="G159" s="18">
        <v>23.52</v>
      </c>
      <c r="H159" s="18">
        <v>20.047000000000001</v>
      </c>
      <c r="I159" s="18">
        <f t="shared" si="28"/>
        <v>20.047000000000001</v>
      </c>
      <c r="J159" s="5" t="s">
        <v>807</v>
      </c>
      <c r="K159" s="5" t="s">
        <v>363</v>
      </c>
      <c r="L159" s="5">
        <v>84307</v>
      </c>
      <c r="M159" s="6">
        <v>42958</v>
      </c>
      <c r="N159" s="18">
        <f t="shared" si="22"/>
        <v>0.46108100000000002</v>
      </c>
      <c r="O159" s="18">
        <v>0</v>
      </c>
      <c r="P159" s="18">
        <f>N159*4</f>
        <v>1.8443240000000001</v>
      </c>
      <c r="Q159" s="18">
        <f t="shared" si="23"/>
        <v>5.532972</v>
      </c>
      <c r="R159" s="18">
        <f t="shared" si="26"/>
        <v>5.532972</v>
      </c>
      <c r="S159" s="18">
        <f t="shared" si="27"/>
        <v>5.532972</v>
      </c>
      <c r="T159" s="18">
        <f t="shared" si="24"/>
        <v>2.3054049999999999</v>
      </c>
      <c r="U159" s="18">
        <f t="shared" si="25"/>
        <v>20.748645</v>
      </c>
    </row>
    <row r="160" spans="1:21" s="5" customFormat="1" x14ac:dyDescent="0.25">
      <c r="A160" s="5" t="s">
        <v>1339</v>
      </c>
      <c r="B160" s="5" t="s">
        <v>9</v>
      </c>
      <c r="C160" s="31"/>
      <c r="D160" s="31">
        <v>21250</v>
      </c>
      <c r="E160" s="31">
        <v>21250</v>
      </c>
      <c r="F160" s="31">
        <v>101696.5</v>
      </c>
      <c r="G160" s="18">
        <v>44.16</v>
      </c>
      <c r="H160" s="18">
        <v>36.878999999999998</v>
      </c>
      <c r="I160" s="18">
        <f t="shared" si="28"/>
        <v>25</v>
      </c>
      <c r="J160" s="5" t="s">
        <v>171</v>
      </c>
      <c r="K160" s="5" t="s">
        <v>66</v>
      </c>
      <c r="L160" s="5">
        <v>84040</v>
      </c>
      <c r="M160" s="6">
        <v>43038</v>
      </c>
      <c r="N160" s="18">
        <f t="shared" si="22"/>
        <v>0.57499999999999996</v>
      </c>
      <c r="O160" s="18">
        <v>0</v>
      </c>
      <c r="P160" s="18">
        <f>N160*2</f>
        <v>1.1499999999999999</v>
      </c>
      <c r="Q160" s="18">
        <f t="shared" si="23"/>
        <v>6.8999999999999995</v>
      </c>
      <c r="R160" s="18">
        <f t="shared" si="26"/>
        <v>6.8999999999999995</v>
      </c>
      <c r="S160" s="18">
        <f t="shared" si="27"/>
        <v>6.8999999999999995</v>
      </c>
      <c r="T160" s="18">
        <f t="shared" si="24"/>
        <v>2.875</v>
      </c>
      <c r="U160" s="18">
        <f t="shared" si="25"/>
        <v>24.724999999999998</v>
      </c>
    </row>
    <row r="161" spans="1:21" s="5" customFormat="1" x14ac:dyDescent="0.25">
      <c r="A161" s="5" t="s">
        <v>1035</v>
      </c>
      <c r="B161" s="5" t="s">
        <v>9</v>
      </c>
      <c r="C161" s="31"/>
      <c r="D161" s="31">
        <v>21250</v>
      </c>
      <c r="E161" s="31">
        <v>21250</v>
      </c>
      <c r="F161" s="31">
        <v>151470</v>
      </c>
      <c r="G161" s="18">
        <v>37.29</v>
      </c>
      <c r="H161" s="18">
        <v>28.280999999999999</v>
      </c>
      <c r="I161" s="18">
        <f t="shared" si="28"/>
        <v>25</v>
      </c>
      <c r="J161" s="5" t="s">
        <v>50</v>
      </c>
      <c r="K161" s="5" t="s">
        <v>51</v>
      </c>
      <c r="L161" s="5">
        <v>84401</v>
      </c>
      <c r="M161" s="6">
        <v>42604</v>
      </c>
      <c r="N161" s="18">
        <f t="shared" si="22"/>
        <v>0.57499999999999996</v>
      </c>
      <c r="O161" s="18">
        <f>N161*4</f>
        <v>2.2999999999999998</v>
      </c>
      <c r="P161" s="18">
        <f>N161*12</f>
        <v>6.8999999999999995</v>
      </c>
      <c r="Q161" s="18">
        <f t="shared" si="23"/>
        <v>6.8999999999999995</v>
      </c>
      <c r="R161" s="18">
        <f t="shared" si="26"/>
        <v>6.8999999999999995</v>
      </c>
      <c r="S161" s="18">
        <f t="shared" si="27"/>
        <v>6.8999999999999995</v>
      </c>
      <c r="T161" s="18">
        <f t="shared" si="24"/>
        <v>2.875</v>
      </c>
      <c r="U161" s="18">
        <f t="shared" si="25"/>
        <v>32.774999999999991</v>
      </c>
    </row>
    <row r="162" spans="1:21" s="5" customFormat="1" x14ac:dyDescent="0.25">
      <c r="A162" s="5" t="s">
        <v>1049</v>
      </c>
      <c r="B162" s="5" t="s">
        <v>9</v>
      </c>
      <c r="C162" s="31"/>
      <c r="D162" s="31">
        <v>21250</v>
      </c>
      <c r="E162" s="31">
        <v>21250</v>
      </c>
      <c r="F162" s="31">
        <v>160234.60999999999</v>
      </c>
      <c r="G162" s="18">
        <v>60.774999999999999</v>
      </c>
      <c r="H162" s="18">
        <v>49.148000000000003</v>
      </c>
      <c r="I162" s="18">
        <f t="shared" si="28"/>
        <v>25</v>
      </c>
      <c r="J162" s="5" t="s">
        <v>1050</v>
      </c>
      <c r="K162" s="5" t="s">
        <v>885</v>
      </c>
      <c r="L162" s="5">
        <v>84501</v>
      </c>
      <c r="M162" s="6">
        <v>42822</v>
      </c>
      <c r="N162" s="18">
        <f t="shared" si="22"/>
        <v>0.57499999999999996</v>
      </c>
      <c r="O162" s="18">
        <v>0</v>
      </c>
      <c r="P162" s="18">
        <f>N162*9</f>
        <v>5.1749999999999998</v>
      </c>
      <c r="Q162" s="18">
        <f t="shared" si="23"/>
        <v>6.8999999999999995</v>
      </c>
      <c r="R162" s="18">
        <f t="shared" si="26"/>
        <v>6.8999999999999995</v>
      </c>
      <c r="S162" s="18">
        <f t="shared" si="27"/>
        <v>6.8999999999999995</v>
      </c>
      <c r="T162" s="18">
        <f t="shared" si="24"/>
        <v>2.875</v>
      </c>
      <c r="U162" s="18">
        <f t="shared" si="25"/>
        <v>28.749999999999996</v>
      </c>
    </row>
    <row r="163" spans="1:21" s="5" customFormat="1" x14ac:dyDescent="0.25">
      <c r="A163" s="5" t="s">
        <v>1340</v>
      </c>
      <c r="B163" s="5" t="s">
        <v>9</v>
      </c>
      <c r="C163" s="31"/>
      <c r="D163" s="31">
        <v>21250</v>
      </c>
      <c r="E163" s="31">
        <v>21250</v>
      </c>
      <c r="F163" s="31">
        <v>219500</v>
      </c>
      <c r="G163" s="18">
        <v>34.200000000000003</v>
      </c>
      <c r="H163" s="18">
        <v>25.49</v>
      </c>
      <c r="I163" s="18">
        <f t="shared" si="28"/>
        <v>25</v>
      </c>
      <c r="J163" s="5" t="s">
        <v>28</v>
      </c>
      <c r="K163" s="5" t="s">
        <v>11</v>
      </c>
      <c r="L163" s="5">
        <v>84081</v>
      </c>
      <c r="M163" s="6">
        <v>43095</v>
      </c>
      <c r="N163" s="18">
        <f t="shared" si="22"/>
        <v>0.57499999999999996</v>
      </c>
      <c r="O163" s="18">
        <v>0</v>
      </c>
      <c r="P163" s="18">
        <v>0</v>
      </c>
      <c r="Q163" s="18">
        <f t="shared" si="23"/>
        <v>6.8999999999999995</v>
      </c>
      <c r="R163" s="18">
        <f t="shared" si="26"/>
        <v>6.8999999999999995</v>
      </c>
      <c r="S163" s="18">
        <f t="shared" si="27"/>
        <v>6.8999999999999995</v>
      </c>
      <c r="T163" s="18">
        <f t="shared" si="24"/>
        <v>2.875</v>
      </c>
      <c r="U163" s="18">
        <f t="shared" si="25"/>
        <v>23.574999999999999</v>
      </c>
    </row>
    <row r="164" spans="1:21" s="5" customFormat="1" x14ac:dyDescent="0.25">
      <c r="A164" s="5" t="s">
        <v>1052</v>
      </c>
      <c r="B164" s="5" t="s">
        <v>9</v>
      </c>
      <c r="C164" s="31"/>
      <c r="D164" s="31">
        <v>18032.75</v>
      </c>
      <c r="E164" s="31">
        <v>18032.75</v>
      </c>
      <c r="F164" s="31">
        <v>134448</v>
      </c>
      <c r="G164" s="18">
        <v>28.5</v>
      </c>
      <c r="H164" s="18">
        <v>21.215</v>
      </c>
      <c r="I164" s="18">
        <f t="shared" si="28"/>
        <v>21.215</v>
      </c>
      <c r="J164" s="5" t="s">
        <v>10</v>
      </c>
      <c r="K164" s="5" t="s">
        <v>11</v>
      </c>
      <c r="L164" s="5">
        <v>84119</v>
      </c>
      <c r="M164" s="6">
        <v>42858</v>
      </c>
      <c r="N164" s="18">
        <f t="shared" si="22"/>
        <v>0.48794499999999996</v>
      </c>
      <c r="O164" s="18">
        <v>0</v>
      </c>
      <c r="P164" s="18">
        <f>N164*7</f>
        <v>3.4156149999999998</v>
      </c>
      <c r="Q164" s="18">
        <f t="shared" si="23"/>
        <v>5.85534</v>
      </c>
      <c r="R164" s="18">
        <f t="shared" si="26"/>
        <v>5.85534</v>
      </c>
      <c r="S164" s="18">
        <f t="shared" si="27"/>
        <v>5.85534</v>
      </c>
      <c r="T164" s="18">
        <f t="shared" si="24"/>
        <v>2.4397249999999997</v>
      </c>
      <c r="U164" s="18">
        <f t="shared" si="25"/>
        <v>23.42136</v>
      </c>
    </row>
    <row r="165" spans="1:21" s="5" customFormat="1" x14ac:dyDescent="0.25">
      <c r="A165" s="5" t="s">
        <v>1055</v>
      </c>
      <c r="B165" s="5" t="s">
        <v>9</v>
      </c>
      <c r="C165" s="31"/>
      <c r="D165" s="31">
        <v>21250</v>
      </c>
      <c r="E165" s="31">
        <v>21250</v>
      </c>
      <c r="F165" s="31">
        <v>77611</v>
      </c>
      <c r="G165" s="18">
        <v>34.020000000000003</v>
      </c>
      <c r="H165" s="18">
        <v>30.527999999999999</v>
      </c>
      <c r="I165" s="18">
        <f t="shared" si="28"/>
        <v>25</v>
      </c>
      <c r="J165" s="5" t="s">
        <v>600</v>
      </c>
      <c r="K165" s="5" t="s">
        <v>72</v>
      </c>
      <c r="L165" s="5">
        <v>84725</v>
      </c>
      <c r="M165" s="6">
        <v>42846</v>
      </c>
      <c r="N165" s="18">
        <f t="shared" si="22"/>
        <v>0.57499999999999996</v>
      </c>
      <c r="O165" s="18">
        <v>0</v>
      </c>
      <c r="P165" s="18">
        <f>N165*8</f>
        <v>4.5999999999999996</v>
      </c>
      <c r="Q165" s="18">
        <f t="shared" si="23"/>
        <v>6.8999999999999995</v>
      </c>
      <c r="R165" s="18">
        <f t="shared" si="26"/>
        <v>6.8999999999999995</v>
      </c>
      <c r="S165" s="18">
        <f t="shared" si="27"/>
        <v>6.8999999999999995</v>
      </c>
      <c r="T165" s="18">
        <f t="shared" si="24"/>
        <v>2.875</v>
      </c>
      <c r="U165" s="18">
        <f t="shared" si="25"/>
        <v>28.174999999999997</v>
      </c>
    </row>
    <row r="166" spans="1:21" s="5" customFormat="1" x14ac:dyDescent="0.25">
      <c r="A166" s="5" t="s">
        <v>1056</v>
      </c>
      <c r="B166" s="5" t="s">
        <v>9</v>
      </c>
      <c r="C166" s="31"/>
      <c r="D166" s="31">
        <v>21250</v>
      </c>
      <c r="E166" s="31">
        <v>21250</v>
      </c>
      <c r="F166" s="31">
        <v>77274</v>
      </c>
      <c r="G166" s="18">
        <v>34.020000000000003</v>
      </c>
      <c r="H166" s="18">
        <v>30.527999999999999</v>
      </c>
      <c r="I166" s="18">
        <f t="shared" si="28"/>
        <v>25</v>
      </c>
      <c r="J166" s="5" t="s">
        <v>600</v>
      </c>
      <c r="K166" s="5" t="s">
        <v>72</v>
      </c>
      <c r="L166" s="5">
        <v>84725</v>
      </c>
      <c r="M166" s="6">
        <v>42846</v>
      </c>
      <c r="N166" s="18">
        <f t="shared" si="22"/>
        <v>0.57499999999999996</v>
      </c>
      <c r="O166" s="18">
        <v>0</v>
      </c>
      <c r="P166" s="18">
        <f>N166*8</f>
        <v>4.5999999999999996</v>
      </c>
      <c r="Q166" s="18">
        <f t="shared" si="23"/>
        <v>6.8999999999999995</v>
      </c>
      <c r="R166" s="18">
        <f t="shared" si="26"/>
        <v>6.8999999999999995</v>
      </c>
      <c r="S166" s="18">
        <f t="shared" si="27"/>
        <v>6.8999999999999995</v>
      </c>
      <c r="T166" s="18">
        <f t="shared" si="24"/>
        <v>2.875</v>
      </c>
      <c r="U166" s="18">
        <f t="shared" si="25"/>
        <v>28.174999999999997</v>
      </c>
    </row>
    <row r="167" spans="1:21" s="5" customFormat="1" x14ac:dyDescent="0.25">
      <c r="A167" s="5" t="s">
        <v>1057</v>
      </c>
      <c r="B167" s="5" t="s">
        <v>9</v>
      </c>
      <c r="C167" s="31"/>
      <c r="D167" s="31">
        <v>21250</v>
      </c>
      <c r="E167" s="31">
        <v>21250</v>
      </c>
      <c r="F167" s="31">
        <v>77274</v>
      </c>
      <c r="G167" s="18">
        <v>34.020000000000003</v>
      </c>
      <c r="H167" s="18">
        <v>30.571000000000002</v>
      </c>
      <c r="I167" s="18">
        <f t="shared" si="28"/>
        <v>25</v>
      </c>
      <c r="J167" s="5" t="s">
        <v>600</v>
      </c>
      <c r="K167" s="5" t="s">
        <v>72</v>
      </c>
      <c r="L167" s="5">
        <v>84725</v>
      </c>
      <c r="M167" s="6">
        <v>42846</v>
      </c>
      <c r="N167" s="18">
        <f t="shared" si="22"/>
        <v>0.57499999999999996</v>
      </c>
      <c r="O167" s="18">
        <v>0</v>
      </c>
      <c r="P167" s="18">
        <f>N167*8</f>
        <v>4.5999999999999996</v>
      </c>
      <c r="Q167" s="18">
        <f t="shared" si="23"/>
        <v>6.8999999999999995</v>
      </c>
      <c r="R167" s="18">
        <f t="shared" si="26"/>
        <v>6.8999999999999995</v>
      </c>
      <c r="S167" s="18">
        <f t="shared" si="27"/>
        <v>6.8999999999999995</v>
      </c>
      <c r="T167" s="18">
        <f t="shared" si="24"/>
        <v>2.875</v>
      </c>
      <c r="U167" s="18">
        <f t="shared" si="25"/>
        <v>28.174999999999997</v>
      </c>
    </row>
    <row r="168" spans="1:21" s="5" customFormat="1" x14ac:dyDescent="0.25">
      <c r="A168" s="5" t="s">
        <v>1059</v>
      </c>
      <c r="B168" s="5" t="s">
        <v>9</v>
      </c>
      <c r="C168" s="31"/>
      <c r="D168" s="31">
        <v>17424.150000000001</v>
      </c>
      <c r="E168" s="31">
        <v>17424.150000000001</v>
      </c>
      <c r="F168" s="31">
        <v>134448</v>
      </c>
      <c r="G168" s="18">
        <v>24.795000000000002</v>
      </c>
      <c r="H168" s="18">
        <v>20.498999999999999</v>
      </c>
      <c r="I168" s="18">
        <f t="shared" si="28"/>
        <v>20.499000000000002</v>
      </c>
      <c r="J168" s="5" t="s">
        <v>10</v>
      </c>
      <c r="K168" s="5" t="s">
        <v>11</v>
      </c>
      <c r="L168" s="5">
        <v>84119</v>
      </c>
      <c r="M168" s="6">
        <v>42775</v>
      </c>
      <c r="N168" s="18">
        <f t="shared" si="22"/>
        <v>0.47147700000000003</v>
      </c>
      <c r="O168" s="18">
        <v>0</v>
      </c>
      <c r="P168" s="18">
        <f>N168*10</f>
        <v>4.7147700000000006</v>
      </c>
      <c r="Q168" s="18">
        <f t="shared" si="23"/>
        <v>5.657724</v>
      </c>
      <c r="R168" s="18">
        <f t="shared" si="26"/>
        <v>5.657724</v>
      </c>
      <c r="S168" s="18">
        <f t="shared" si="27"/>
        <v>5.657724</v>
      </c>
      <c r="T168" s="18">
        <f t="shared" si="24"/>
        <v>2.3573850000000003</v>
      </c>
      <c r="U168" s="18">
        <f t="shared" si="25"/>
        <v>24.045327</v>
      </c>
    </row>
    <row r="169" spans="1:21" s="5" customFormat="1" x14ac:dyDescent="0.25">
      <c r="A169" s="5" t="s">
        <v>1060</v>
      </c>
      <c r="B169" s="5" t="s">
        <v>9</v>
      </c>
      <c r="C169" s="31"/>
      <c r="D169" s="31">
        <v>16847</v>
      </c>
      <c r="E169" s="31">
        <v>16847</v>
      </c>
      <c r="F169" s="31">
        <v>134448</v>
      </c>
      <c r="G169" s="18">
        <v>24.225000000000001</v>
      </c>
      <c r="H169" s="18">
        <v>19.82</v>
      </c>
      <c r="I169" s="18">
        <f t="shared" si="28"/>
        <v>19.82</v>
      </c>
      <c r="J169" s="5" t="s">
        <v>10</v>
      </c>
      <c r="K169" s="5" t="s">
        <v>11</v>
      </c>
      <c r="L169" s="5">
        <v>84119</v>
      </c>
      <c r="M169" s="6">
        <v>42775</v>
      </c>
      <c r="N169" s="18">
        <f t="shared" si="22"/>
        <v>0.45585999999999999</v>
      </c>
      <c r="O169" s="18">
        <v>0</v>
      </c>
      <c r="P169" s="18">
        <f>N169*10</f>
        <v>4.5586000000000002</v>
      </c>
      <c r="Q169" s="18">
        <f t="shared" si="23"/>
        <v>5.4703200000000001</v>
      </c>
      <c r="R169" s="18">
        <f t="shared" si="26"/>
        <v>5.4703200000000001</v>
      </c>
      <c r="S169" s="18">
        <f t="shared" si="27"/>
        <v>5.4703200000000001</v>
      </c>
      <c r="T169" s="18">
        <f t="shared" si="24"/>
        <v>2.2793000000000001</v>
      </c>
      <c r="U169" s="18">
        <f t="shared" si="25"/>
        <v>23.248860000000001</v>
      </c>
    </row>
    <row r="170" spans="1:21" s="5" customFormat="1" x14ac:dyDescent="0.25">
      <c r="A170" s="5" t="s">
        <v>1062</v>
      </c>
      <c r="B170" s="5" t="s">
        <v>9</v>
      </c>
      <c r="C170" s="31"/>
      <c r="D170" s="31">
        <v>8381.85</v>
      </c>
      <c r="E170" s="31">
        <v>8384.4</v>
      </c>
      <c r="F170" s="31">
        <v>134448</v>
      </c>
      <c r="G170" s="18">
        <v>12.255000000000001</v>
      </c>
      <c r="H170" s="18">
        <v>9.8640000000000008</v>
      </c>
      <c r="I170" s="18">
        <f t="shared" si="28"/>
        <v>9.8610000000000007</v>
      </c>
      <c r="J170" s="5" t="s">
        <v>10</v>
      </c>
      <c r="K170" s="5" t="s">
        <v>11</v>
      </c>
      <c r="L170" s="5">
        <v>84119</v>
      </c>
      <c r="M170" s="6">
        <v>42775</v>
      </c>
      <c r="N170" s="18">
        <f t="shared" si="22"/>
        <v>0.226803</v>
      </c>
      <c r="O170" s="18">
        <v>0</v>
      </c>
      <c r="P170" s="18">
        <f>N170*10</f>
        <v>2.26803</v>
      </c>
      <c r="Q170" s="18">
        <f t="shared" si="23"/>
        <v>2.7216360000000002</v>
      </c>
      <c r="R170" s="18">
        <f t="shared" si="26"/>
        <v>2.7216360000000002</v>
      </c>
      <c r="S170" s="18">
        <f t="shared" si="27"/>
        <v>2.7216360000000002</v>
      </c>
      <c r="T170" s="18">
        <f t="shared" si="24"/>
        <v>1.134015</v>
      </c>
      <c r="U170" s="18">
        <f t="shared" si="25"/>
        <v>11.566953</v>
      </c>
    </row>
    <row r="171" spans="1:21" s="5" customFormat="1" x14ac:dyDescent="0.25">
      <c r="A171" s="5" t="s">
        <v>1063</v>
      </c>
      <c r="B171" s="5" t="s">
        <v>9</v>
      </c>
      <c r="C171" s="31"/>
      <c r="D171" s="31">
        <v>21250</v>
      </c>
      <c r="E171" s="31">
        <v>21250</v>
      </c>
      <c r="F171" s="31">
        <v>134448</v>
      </c>
      <c r="G171" s="18">
        <v>30.78</v>
      </c>
      <c r="H171" s="18">
        <v>25.062999999999999</v>
      </c>
      <c r="I171" s="18">
        <f t="shared" si="28"/>
        <v>25</v>
      </c>
      <c r="J171" s="5" t="s">
        <v>10</v>
      </c>
      <c r="K171" s="5" t="s">
        <v>11</v>
      </c>
      <c r="L171" s="5">
        <v>84119</v>
      </c>
      <c r="M171" s="6">
        <v>42822</v>
      </c>
      <c r="N171" s="18">
        <f t="shared" si="22"/>
        <v>0.57499999999999996</v>
      </c>
      <c r="O171" s="18">
        <v>0</v>
      </c>
      <c r="P171" s="18">
        <f>N171*9</f>
        <v>5.1749999999999998</v>
      </c>
      <c r="Q171" s="18">
        <f t="shared" si="23"/>
        <v>6.8999999999999995</v>
      </c>
      <c r="R171" s="18">
        <f t="shared" si="26"/>
        <v>6.8999999999999995</v>
      </c>
      <c r="S171" s="18">
        <f t="shared" si="27"/>
        <v>6.8999999999999995</v>
      </c>
      <c r="T171" s="18">
        <f t="shared" si="24"/>
        <v>2.875</v>
      </c>
      <c r="U171" s="18">
        <f t="shared" si="25"/>
        <v>28.749999999999996</v>
      </c>
    </row>
    <row r="172" spans="1:21" s="5" customFormat="1" x14ac:dyDescent="0.25">
      <c r="A172" s="5" t="s">
        <v>1064</v>
      </c>
      <c r="B172" s="5" t="s">
        <v>9</v>
      </c>
      <c r="C172" s="31"/>
      <c r="D172" s="31">
        <v>19730.2</v>
      </c>
      <c r="E172" s="31">
        <v>19730.2</v>
      </c>
      <c r="F172" s="31">
        <v>315010</v>
      </c>
      <c r="G172" s="18">
        <v>31.065000000000001</v>
      </c>
      <c r="H172" s="18">
        <v>23.212</v>
      </c>
      <c r="I172" s="18">
        <f t="shared" si="28"/>
        <v>23.212</v>
      </c>
      <c r="J172" s="5" t="s">
        <v>10</v>
      </c>
      <c r="K172" s="5" t="s">
        <v>11</v>
      </c>
      <c r="L172" s="5">
        <v>84119</v>
      </c>
      <c r="M172" s="6">
        <v>42871</v>
      </c>
      <c r="N172" s="18">
        <f t="shared" si="22"/>
        <v>0.53387600000000002</v>
      </c>
      <c r="O172" s="18">
        <v>0</v>
      </c>
      <c r="P172" s="18">
        <f>N172*7</f>
        <v>3.7371319999999999</v>
      </c>
      <c r="Q172" s="18">
        <f t="shared" si="23"/>
        <v>6.4065120000000002</v>
      </c>
      <c r="R172" s="18">
        <f t="shared" si="26"/>
        <v>6.4065120000000002</v>
      </c>
      <c r="S172" s="18">
        <f t="shared" si="27"/>
        <v>6.4065120000000002</v>
      </c>
      <c r="T172" s="18">
        <f t="shared" si="24"/>
        <v>2.6693800000000003</v>
      </c>
      <c r="U172" s="18">
        <f t="shared" si="25"/>
        <v>25.626048000000001</v>
      </c>
    </row>
    <row r="173" spans="1:21" s="5" customFormat="1" x14ac:dyDescent="0.25">
      <c r="A173" s="5" t="s">
        <v>1065</v>
      </c>
      <c r="B173" s="5" t="s">
        <v>9</v>
      </c>
      <c r="C173" s="31"/>
      <c r="D173" s="31">
        <v>18497.7</v>
      </c>
      <c r="E173" s="31">
        <v>18497.7</v>
      </c>
      <c r="F173" s="31">
        <v>295800</v>
      </c>
      <c r="G173" s="18">
        <v>29.07</v>
      </c>
      <c r="H173" s="18">
        <v>21.762</v>
      </c>
      <c r="I173" s="18">
        <f t="shared" si="28"/>
        <v>21.762</v>
      </c>
      <c r="J173" s="5" t="s">
        <v>10</v>
      </c>
      <c r="K173" s="5" t="s">
        <v>11</v>
      </c>
      <c r="L173" s="5">
        <v>84119</v>
      </c>
      <c r="M173" s="6">
        <v>42835</v>
      </c>
      <c r="N173" s="18">
        <f t="shared" si="22"/>
        <v>0.50052600000000003</v>
      </c>
      <c r="O173" s="18">
        <v>0</v>
      </c>
      <c r="P173" s="18">
        <f>N173*8</f>
        <v>4.0042080000000002</v>
      </c>
      <c r="Q173" s="18">
        <f t="shared" si="23"/>
        <v>6.0063120000000003</v>
      </c>
      <c r="R173" s="18">
        <f t="shared" si="26"/>
        <v>6.0063120000000003</v>
      </c>
      <c r="S173" s="18">
        <f t="shared" si="27"/>
        <v>6.0063120000000003</v>
      </c>
      <c r="T173" s="18">
        <f t="shared" si="24"/>
        <v>2.5026299999999999</v>
      </c>
      <c r="U173" s="18">
        <f t="shared" si="25"/>
        <v>24.525774000000002</v>
      </c>
    </row>
    <row r="174" spans="1:21" s="5" customFormat="1" x14ac:dyDescent="0.25">
      <c r="A174" s="5" t="s">
        <v>1066</v>
      </c>
      <c r="B174" s="5" t="s">
        <v>9</v>
      </c>
      <c r="C174" s="31"/>
      <c r="D174" s="31">
        <v>11777.6</v>
      </c>
      <c r="E174" s="31">
        <v>11777.6</v>
      </c>
      <c r="F174" s="31">
        <v>57915</v>
      </c>
      <c r="G174" s="18">
        <v>18.09</v>
      </c>
      <c r="H174" s="18">
        <v>13.901</v>
      </c>
      <c r="I174" s="18">
        <f t="shared" si="28"/>
        <v>13.856</v>
      </c>
      <c r="J174" s="5" t="s">
        <v>614</v>
      </c>
      <c r="K174" s="5" t="s">
        <v>51</v>
      </c>
      <c r="L174" s="5">
        <v>84405</v>
      </c>
      <c r="M174" s="6">
        <v>42744</v>
      </c>
      <c r="N174" s="18">
        <f t="shared" si="22"/>
        <v>0.31868799999999997</v>
      </c>
      <c r="O174" s="18">
        <v>0</v>
      </c>
      <c r="P174" s="18">
        <f>N174*11</f>
        <v>3.5055679999999998</v>
      </c>
      <c r="Q174" s="18">
        <f t="shared" si="23"/>
        <v>3.8242559999999997</v>
      </c>
      <c r="R174" s="18">
        <f t="shared" si="26"/>
        <v>3.8242559999999997</v>
      </c>
      <c r="S174" s="18">
        <f t="shared" si="27"/>
        <v>3.8242559999999997</v>
      </c>
      <c r="T174" s="18">
        <f t="shared" si="24"/>
        <v>1.5934399999999997</v>
      </c>
      <c r="U174" s="18">
        <f t="shared" si="25"/>
        <v>16.571776</v>
      </c>
    </row>
    <row r="175" spans="1:21" s="5" customFormat="1" x14ac:dyDescent="0.25">
      <c r="A175" s="5" t="s">
        <v>1070</v>
      </c>
      <c r="B175" s="5" t="s">
        <v>9</v>
      </c>
      <c r="C175" s="31"/>
      <c r="D175" s="31">
        <v>7949.2</v>
      </c>
      <c r="E175" s="31">
        <v>7949.2</v>
      </c>
      <c r="F175" s="31">
        <v>27500</v>
      </c>
      <c r="G175" s="18">
        <v>12.16</v>
      </c>
      <c r="H175" s="18">
        <v>10.576000000000001</v>
      </c>
      <c r="I175" s="18">
        <f t="shared" si="28"/>
        <v>9.3520000000000003</v>
      </c>
      <c r="J175" s="5" t="s">
        <v>204</v>
      </c>
      <c r="K175" s="5" t="s">
        <v>11</v>
      </c>
      <c r="L175" s="5">
        <v>84065</v>
      </c>
      <c r="M175" s="6">
        <v>42671</v>
      </c>
      <c r="N175" s="18">
        <f t="shared" si="22"/>
        <v>0.21509600000000001</v>
      </c>
      <c r="O175" s="18">
        <f>N175*2</f>
        <v>0.43019200000000002</v>
      </c>
      <c r="P175" s="18">
        <f>N175*12</f>
        <v>2.5811520000000003</v>
      </c>
      <c r="Q175" s="18">
        <f t="shared" si="23"/>
        <v>2.5811520000000003</v>
      </c>
      <c r="R175" s="18">
        <f t="shared" si="26"/>
        <v>2.5811520000000003</v>
      </c>
      <c r="S175" s="18">
        <f t="shared" si="27"/>
        <v>2.5811520000000003</v>
      </c>
      <c r="T175" s="18">
        <f t="shared" si="24"/>
        <v>1.07548</v>
      </c>
      <c r="U175" s="18">
        <f t="shared" si="25"/>
        <v>11.83028</v>
      </c>
    </row>
    <row r="176" spans="1:21" s="5" customFormat="1" x14ac:dyDescent="0.25">
      <c r="A176" s="5" t="s">
        <v>1341</v>
      </c>
      <c r="B176" s="5" t="s">
        <v>9</v>
      </c>
      <c r="C176" s="31"/>
      <c r="D176" s="31">
        <v>21250</v>
      </c>
      <c r="E176" s="31">
        <v>21250</v>
      </c>
      <c r="F176" s="31">
        <v>137610</v>
      </c>
      <c r="G176" s="18">
        <v>64.8</v>
      </c>
      <c r="H176" s="18">
        <v>46.680999999999997</v>
      </c>
      <c r="I176" s="18">
        <f t="shared" si="28"/>
        <v>25</v>
      </c>
      <c r="J176" s="5" t="s">
        <v>171</v>
      </c>
      <c r="K176" s="5" t="s">
        <v>66</v>
      </c>
      <c r="L176" s="5">
        <v>84040</v>
      </c>
      <c r="M176" s="6">
        <v>43021</v>
      </c>
      <c r="N176" s="18">
        <f t="shared" si="22"/>
        <v>0.57499999999999996</v>
      </c>
      <c r="O176" s="18">
        <v>0</v>
      </c>
      <c r="P176" s="18">
        <f>N176*2</f>
        <v>1.1499999999999999</v>
      </c>
      <c r="Q176" s="18">
        <f t="shared" si="23"/>
        <v>6.8999999999999995</v>
      </c>
      <c r="R176" s="18">
        <f t="shared" si="26"/>
        <v>6.8999999999999995</v>
      </c>
      <c r="S176" s="18">
        <f t="shared" si="27"/>
        <v>6.8999999999999995</v>
      </c>
      <c r="T176" s="18">
        <f t="shared" si="24"/>
        <v>2.875</v>
      </c>
      <c r="U176" s="18">
        <f t="shared" si="25"/>
        <v>24.724999999999998</v>
      </c>
    </row>
    <row r="177" spans="1:21" s="5" customFormat="1" x14ac:dyDescent="0.25">
      <c r="A177" s="5" t="s">
        <v>1080</v>
      </c>
      <c r="B177" s="5" t="s">
        <v>9</v>
      </c>
      <c r="C177" s="31"/>
      <c r="D177" s="31">
        <v>21250</v>
      </c>
      <c r="E177" s="31">
        <v>21250</v>
      </c>
      <c r="F177" s="31">
        <v>321181</v>
      </c>
      <c r="G177" s="18">
        <v>98.825000000000003</v>
      </c>
      <c r="H177" s="18">
        <v>79.661000000000001</v>
      </c>
      <c r="I177" s="18">
        <f t="shared" si="28"/>
        <v>25</v>
      </c>
      <c r="J177" s="5" t="s">
        <v>1081</v>
      </c>
      <c r="K177" s="5" t="s">
        <v>51</v>
      </c>
      <c r="L177" s="5">
        <v>84403</v>
      </c>
      <c r="M177" s="6">
        <v>42835</v>
      </c>
      <c r="N177" s="18">
        <f t="shared" si="22"/>
        <v>0.57499999999999996</v>
      </c>
      <c r="O177" s="18">
        <v>0</v>
      </c>
      <c r="P177" s="18">
        <f>N177*8</f>
        <v>4.5999999999999996</v>
      </c>
      <c r="Q177" s="18">
        <f t="shared" si="23"/>
        <v>6.8999999999999995</v>
      </c>
      <c r="R177" s="18">
        <f t="shared" si="26"/>
        <v>6.8999999999999995</v>
      </c>
      <c r="S177" s="18">
        <f t="shared" si="27"/>
        <v>6.8999999999999995</v>
      </c>
      <c r="T177" s="18">
        <f t="shared" si="24"/>
        <v>2.875</v>
      </c>
      <c r="U177" s="18">
        <f t="shared" si="25"/>
        <v>28.174999999999997</v>
      </c>
    </row>
    <row r="178" spans="1:21" s="5" customFormat="1" x14ac:dyDescent="0.25">
      <c r="A178" s="5" t="s">
        <v>1086</v>
      </c>
      <c r="B178" s="5" t="s">
        <v>9</v>
      </c>
      <c r="C178" s="31"/>
      <c r="D178" s="31">
        <v>7933.05</v>
      </c>
      <c r="E178" s="31">
        <v>7933.05</v>
      </c>
      <c r="F178" s="31">
        <v>38003</v>
      </c>
      <c r="G178" s="18">
        <v>12.54</v>
      </c>
      <c r="H178" s="18">
        <v>10.52</v>
      </c>
      <c r="I178" s="18">
        <f t="shared" si="28"/>
        <v>9.3330000000000002</v>
      </c>
      <c r="J178" s="5" t="s">
        <v>35</v>
      </c>
      <c r="K178" s="5" t="s">
        <v>11</v>
      </c>
      <c r="L178" s="5">
        <v>84070</v>
      </c>
      <c r="M178" s="6">
        <v>42828</v>
      </c>
      <c r="N178" s="18">
        <f t="shared" si="22"/>
        <v>0.21465899999999999</v>
      </c>
      <c r="O178" s="18">
        <v>0</v>
      </c>
      <c r="P178" s="18">
        <f>N178*8</f>
        <v>1.7172719999999999</v>
      </c>
      <c r="Q178" s="18">
        <f t="shared" si="23"/>
        <v>2.5759080000000001</v>
      </c>
      <c r="R178" s="18">
        <f t="shared" si="26"/>
        <v>2.5759080000000001</v>
      </c>
      <c r="S178" s="18">
        <f t="shared" si="27"/>
        <v>2.5759080000000001</v>
      </c>
      <c r="T178" s="18">
        <f t="shared" si="24"/>
        <v>1.0732949999999999</v>
      </c>
      <c r="U178" s="18">
        <f t="shared" si="25"/>
        <v>10.518291</v>
      </c>
    </row>
    <row r="179" spans="1:21" s="5" customFormat="1" x14ac:dyDescent="0.25">
      <c r="A179" s="5" t="s">
        <v>1094</v>
      </c>
      <c r="B179" s="5" t="s">
        <v>9</v>
      </c>
      <c r="C179" s="31"/>
      <c r="D179" s="31">
        <v>13306.75</v>
      </c>
      <c r="E179" s="31">
        <v>13306.75</v>
      </c>
      <c r="F179" s="31">
        <v>67000</v>
      </c>
      <c r="G179" s="18">
        <v>18.600000000000001</v>
      </c>
      <c r="H179" s="18">
        <v>15.654999999999999</v>
      </c>
      <c r="I179" s="18">
        <f t="shared" si="28"/>
        <v>15.654999999999999</v>
      </c>
      <c r="J179" s="5" t="s">
        <v>28</v>
      </c>
      <c r="K179" s="5" t="s">
        <v>11</v>
      </c>
      <c r="L179" s="5">
        <v>84081</v>
      </c>
      <c r="M179" s="6">
        <v>42796</v>
      </c>
      <c r="N179" s="18">
        <f t="shared" si="22"/>
        <v>0.36006499999999997</v>
      </c>
      <c r="O179" s="18">
        <v>0</v>
      </c>
      <c r="P179" s="18">
        <f>N179*9</f>
        <v>3.2405849999999998</v>
      </c>
      <c r="Q179" s="18">
        <f t="shared" si="23"/>
        <v>4.3207799999999992</v>
      </c>
      <c r="R179" s="18">
        <f t="shared" si="26"/>
        <v>4.3207799999999992</v>
      </c>
      <c r="S179" s="18">
        <f t="shared" si="27"/>
        <v>4.3207799999999992</v>
      </c>
      <c r="T179" s="18">
        <f t="shared" si="24"/>
        <v>1.800325</v>
      </c>
      <c r="U179" s="18">
        <f t="shared" si="25"/>
        <v>18.003249999999998</v>
      </c>
    </row>
    <row r="180" spans="1:21" s="5" customFormat="1" x14ac:dyDescent="0.25">
      <c r="A180" s="5" t="s">
        <v>1095</v>
      </c>
      <c r="B180" s="5" t="s">
        <v>9</v>
      </c>
      <c r="C180" s="31"/>
      <c r="D180" s="31">
        <v>19038.3</v>
      </c>
      <c r="E180" s="31">
        <v>19038.3</v>
      </c>
      <c r="F180" s="31">
        <v>117215</v>
      </c>
      <c r="G180" s="18">
        <v>27.72</v>
      </c>
      <c r="H180" s="18">
        <v>22.398</v>
      </c>
      <c r="I180" s="18">
        <f t="shared" si="28"/>
        <v>22.398</v>
      </c>
      <c r="J180" s="5" t="s">
        <v>372</v>
      </c>
      <c r="K180" s="5" t="s">
        <v>11</v>
      </c>
      <c r="L180" s="5">
        <v>84119</v>
      </c>
      <c r="M180" s="6">
        <v>42768</v>
      </c>
      <c r="N180" s="18">
        <f t="shared" si="22"/>
        <v>0.515154</v>
      </c>
      <c r="O180" s="18">
        <v>0</v>
      </c>
      <c r="P180" s="18">
        <f>N180*10</f>
        <v>5.1515399999999998</v>
      </c>
      <c r="Q180" s="18">
        <f t="shared" si="23"/>
        <v>6.1818480000000005</v>
      </c>
      <c r="R180" s="18">
        <f t="shared" si="26"/>
        <v>6.1818480000000005</v>
      </c>
      <c r="S180" s="18">
        <f t="shared" si="27"/>
        <v>6.1818480000000005</v>
      </c>
      <c r="T180" s="18">
        <f t="shared" si="24"/>
        <v>2.5757699999999999</v>
      </c>
      <c r="U180" s="18">
        <f t="shared" si="25"/>
        <v>26.272854000000002</v>
      </c>
    </row>
    <row r="181" spans="1:21" s="5" customFormat="1" x14ac:dyDescent="0.25">
      <c r="A181" s="5" t="s">
        <v>1097</v>
      </c>
      <c r="B181" s="5" t="s">
        <v>9</v>
      </c>
      <c r="C181" s="31"/>
      <c r="D181" s="31">
        <v>17526.150000000001</v>
      </c>
      <c r="E181" s="31">
        <v>17526.150000000001</v>
      </c>
      <c r="F181" s="31">
        <v>237355.94</v>
      </c>
      <c r="G181" s="18">
        <v>26.8</v>
      </c>
      <c r="H181" s="18">
        <v>20.619</v>
      </c>
      <c r="I181" s="18">
        <f t="shared" si="28"/>
        <v>20.619000000000003</v>
      </c>
      <c r="J181" s="5" t="s">
        <v>126</v>
      </c>
      <c r="K181" s="5" t="s">
        <v>11</v>
      </c>
      <c r="L181" s="5">
        <v>84020</v>
      </c>
      <c r="M181" s="6">
        <v>42825</v>
      </c>
      <c r="N181" s="18">
        <f t="shared" si="22"/>
        <v>0.47423700000000008</v>
      </c>
      <c r="O181" s="18">
        <v>0</v>
      </c>
      <c r="P181" s="18">
        <f>N181*9</f>
        <v>4.2681330000000006</v>
      </c>
      <c r="Q181" s="18">
        <f t="shared" si="23"/>
        <v>5.6908440000000011</v>
      </c>
      <c r="R181" s="18">
        <f t="shared" si="26"/>
        <v>5.6908440000000011</v>
      </c>
      <c r="S181" s="18">
        <f t="shared" si="27"/>
        <v>5.6908440000000011</v>
      </c>
      <c r="T181" s="18">
        <f t="shared" si="24"/>
        <v>2.3711850000000005</v>
      </c>
      <c r="U181" s="18">
        <f t="shared" si="25"/>
        <v>23.711850000000005</v>
      </c>
    </row>
    <row r="182" spans="1:21" s="5" customFormat="1" x14ac:dyDescent="0.25">
      <c r="A182" s="5" t="s">
        <v>1098</v>
      </c>
      <c r="B182" s="5" t="s">
        <v>9</v>
      </c>
      <c r="C182" s="31"/>
      <c r="D182" s="31">
        <v>21200.7</v>
      </c>
      <c r="E182" s="31">
        <v>21200.7</v>
      </c>
      <c r="F182" s="31">
        <v>178245</v>
      </c>
      <c r="G182" s="18">
        <v>30.484999999999999</v>
      </c>
      <c r="H182" s="18">
        <v>24.942</v>
      </c>
      <c r="I182" s="18">
        <f t="shared" si="28"/>
        <v>24.942</v>
      </c>
      <c r="J182" s="5" t="s">
        <v>126</v>
      </c>
      <c r="K182" s="5" t="s">
        <v>11</v>
      </c>
      <c r="L182" s="5">
        <v>84020</v>
      </c>
      <c r="M182" s="6">
        <v>42797</v>
      </c>
      <c r="N182" s="18">
        <f t="shared" si="22"/>
        <v>0.57366600000000001</v>
      </c>
      <c r="O182" s="18">
        <v>0</v>
      </c>
      <c r="P182" s="18">
        <f>N182*9</f>
        <v>5.1629940000000003</v>
      </c>
      <c r="Q182" s="18">
        <f t="shared" si="23"/>
        <v>6.8839920000000001</v>
      </c>
      <c r="R182" s="18">
        <f t="shared" si="26"/>
        <v>6.8839920000000001</v>
      </c>
      <c r="S182" s="18">
        <f t="shared" si="27"/>
        <v>6.8839920000000001</v>
      </c>
      <c r="T182" s="18">
        <f t="shared" si="24"/>
        <v>2.8683300000000003</v>
      </c>
      <c r="U182" s="18">
        <f t="shared" si="25"/>
        <v>28.683299999999999</v>
      </c>
    </row>
    <row r="183" spans="1:21" s="5" customFormat="1" x14ac:dyDescent="0.25">
      <c r="A183" s="5" t="s">
        <v>1099</v>
      </c>
      <c r="B183" s="5" t="s">
        <v>9</v>
      </c>
      <c r="C183" s="31"/>
      <c r="D183" s="31">
        <v>21200.7</v>
      </c>
      <c r="E183" s="31">
        <v>21200.7</v>
      </c>
      <c r="F183" s="31">
        <v>178245</v>
      </c>
      <c r="G183" s="18">
        <v>30.484999999999999</v>
      </c>
      <c r="H183" s="18">
        <v>24.942</v>
      </c>
      <c r="I183" s="18">
        <f t="shared" si="28"/>
        <v>24.942</v>
      </c>
      <c r="J183" s="5" t="s">
        <v>126</v>
      </c>
      <c r="K183" s="5" t="s">
        <v>11</v>
      </c>
      <c r="L183" s="5">
        <v>84020</v>
      </c>
      <c r="M183" s="6">
        <v>42797</v>
      </c>
      <c r="N183" s="18">
        <f t="shared" si="22"/>
        <v>0.57366600000000001</v>
      </c>
      <c r="O183" s="18">
        <v>0</v>
      </c>
      <c r="P183" s="18">
        <f>N183*9</f>
        <v>5.1629940000000003</v>
      </c>
      <c r="Q183" s="18">
        <f t="shared" si="23"/>
        <v>6.8839920000000001</v>
      </c>
      <c r="R183" s="18">
        <f t="shared" si="26"/>
        <v>6.8839920000000001</v>
      </c>
      <c r="S183" s="18">
        <f t="shared" si="27"/>
        <v>6.8839920000000001</v>
      </c>
      <c r="T183" s="18">
        <f t="shared" si="24"/>
        <v>2.8683300000000003</v>
      </c>
      <c r="U183" s="18">
        <f t="shared" si="25"/>
        <v>28.683299999999999</v>
      </c>
    </row>
    <row r="184" spans="1:21" s="5" customFormat="1" x14ac:dyDescent="0.25">
      <c r="A184" s="5" t="s">
        <v>1100</v>
      </c>
      <c r="B184" s="5" t="s">
        <v>9</v>
      </c>
      <c r="C184" s="31"/>
      <c r="D184" s="31">
        <v>18734</v>
      </c>
      <c r="E184" s="31">
        <v>18734</v>
      </c>
      <c r="F184" s="31">
        <v>178245</v>
      </c>
      <c r="G184" s="18">
        <v>26.8</v>
      </c>
      <c r="H184" s="18">
        <v>22.04</v>
      </c>
      <c r="I184" s="18">
        <f t="shared" si="28"/>
        <v>22.04</v>
      </c>
      <c r="J184" s="5" t="s">
        <v>126</v>
      </c>
      <c r="K184" s="5" t="s">
        <v>11</v>
      </c>
      <c r="L184" s="5">
        <v>84020</v>
      </c>
      <c r="M184" s="6">
        <v>42825</v>
      </c>
      <c r="N184" s="18">
        <f t="shared" si="22"/>
        <v>0.50691999999999993</v>
      </c>
      <c r="O184" s="18">
        <v>0</v>
      </c>
      <c r="P184" s="18">
        <f>N184*9</f>
        <v>4.5622799999999994</v>
      </c>
      <c r="Q184" s="18">
        <f t="shared" si="23"/>
        <v>6.0830399999999987</v>
      </c>
      <c r="R184" s="18">
        <f t="shared" si="26"/>
        <v>6.0830399999999987</v>
      </c>
      <c r="S184" s="18">
        <f t="shared" si="27"/>
        <v>6.0830399999999987</v>
      </c>
      <c r="T184" s="18">
        <f t="shared" si="24"/>
        <v>2.5345999999999997</v>
      </c>
      <c r="U184" s="18">
        <f t="shared" si="25"/>
        <v>25.345999999999993</v>
      </c>
    </row>
    <row r="185" spans="1:21" s="5" customFormat="1" x14ac:dyDescent="0.25">
      <c r="A185" s="5" t="s">
        <v>1101</v>
      </c>
      <c r="B185" s="5" t="s">
        <v>9</v>
      </c>
      <c r="C185" s="31"/>
      <c r="D185" s="31">
        <v>17178.5</v>
      </c>
      <c r="E185" s="31">
        <v>17178.5</v>
      </c>
      <c r="F185" s="31">
        <v>98647</v>
      </c>
      <c r="G185" s="18">
        <v>23.544</v>
      </c>
      <c r="H185" s="18">
        <v>20.21</v>
      </c>
      <c r="I185" s="18">
        <f t="shared" si="28"/>
        <v>20.21</v>
      </c>
      <c r="J185" s="5" t="s">
        <v>107</v>
      </c>
      <c r="K185" s="5" t="s">
        <v>108</v>
      </c>
      <c r="L185" s="5">
        <v>84532</v>
      </c>
      <c r="M185" s="6">
        <v>42649</v>
      </c>
      <c r="N185" s="18">
        <f t="shared" si="22"/>
        <v>0.46483000000000002</v>
      </c>
      <c r="O185" s="18">
        <f>N185*2</f>
        <v>0.92966000000000004</v>
      </c>
      <c r="P185" s="18">
        <f>N185*12</f>
        <v>5.57796</v>
      </c>
      <c r="Q185" s="18">
        <f t="shared" si="23"/>
        <v>5.57796</v>
      </c>
      <c r="R185" s="18">
        <f t="shared" si="26"/>
        <v>5.57796</v>
      </c>
      <c r="S185" s="18">
        <f t="shared" si="27"/>
        <v>5.57796</v>
      </c>
      <c r="T185" s="18">
        <f t="shared" si="24"/>
        <v>2.3241499999999999</v>
      </c>
      <c r="U185" s="18">
        <f t="shared" si="25"/>
        <v>25.565650000000002</v>
      </c>
    </row>
    <row r="186" spans="1:21" s="5" customFormat="1" x14ac:dyDescent="0.25">
      <c r="A186" s="5" t="s">
        <v>1102</v>
      </c>
      <c r="B186" s="5" t="s">
        <v>9</v>
      </c>
      <c r="C186" s="31"/>
      <c r="D186" s="31">
        <v>21250</v>
      </c>
      <c r="E186" s="31">
        <v>21250</v>
      </c>
      <c r="F186" s="31">
        <v>144457</v>
      </c>
      <c r="G186" s="18">
        <v>30.484999999999999</v>
      </c>
      <c r="H186" s="18">
        <v>25.081</v>
      </c>
      <c r="I186" s="18">
        <f t="shared" si="28"/>
        <v>25</v>
      </c>
      <c r="J186" s="5" t="s">
        <v>126</v>
      </c>
      <c r="K186" s="5" t="s">
        <v>11</v>
      </c>
      <c r="L186" s="5">
        <v>84020</v>
      </c>
      <c r="M186" s="6">
        <v>42797</v>
      </c>
      <c r="N186" s="18">
        <f t="shared" si="22"/>
        <v>0.57499999999999996</v>
      </c>
      <c r="O186" s="18">
        <v>0</v>
      </c>
      <c r="P186" s="18">
        <f>N186*9</f>
        <v>5.1749999999999998</v>
      </c>
      <c r="Q186" s="18">
        <f t="shared" si="23"/>
        <v>6.8999999999999995</v>
      </c>
      <c r="R186" s="18">
        <f t="shared" si="26"/>
        <v>6.8999999999999995</v>
      </c>
      <c r="S186" s="18">
        <f t="shared" si="27"/>
        <v>6.8999999999999995</v>
      </c>
      <c r="T186" s="18">
        <f t="shared" si="24"/>
        <v>2.875</v>
      </c>
      <c r="U186" s="18">
        <f t="shared" si="25"/>
        <v>28.749999999999996</v>
      </c>
    </row>
    <row r="187" spans="1:21" s="5" customFormat="1" x14ac:dyDescent="0.25">
      <c r="A187" s="5" t="s">
        <v>1103</v>
      </c>
      <c r="B187" s="5" t="s">
        <v>9</v>
      </c>
      <c r="C187" s="31"/>
      <c r="D187" s="31">
        <v>21250</v>
      </c>
      <c r="E187" s="31">
        <v>21250</v>
      </c>
      <c r="F187" s="31">
        <v>144457</v>
      </c>
      <c r="G187" s="18">
        <v>30.484999999999999</v>
      </c>
      <c r="H187" s="18">
        <v>25.081</v>
      </c>
      <c r="I187" s="18">
        <f t="shared" si="28"/>
        <v>25</v>
      </c>
      <c r="J187" s="5" t="s">
        <v>126</v>
      </c>
      <c r="K187" s="5" t="s">
        <v>11</v>
      </c>
      <c r="L187" s="5">
        <v>84020</v>
      </c>
      <c r="M187" s="6">
        <v>42797</v>
      </c>
      <c r="N187" s="18">
        <f t="shared" si="22"/>
        <v>0.57499999999999996</v>
      </c>
      <c r="O187" s="18">
        <v>0</v>
      </c>
      <c r="P187" s="18">
        <f>N187*9</f>
        <v>5.1749999999999998</v>
      </c>
      <c r="Q187" s="18">
        <f t="shared" si="23"/>
        <v>6.8999999999999995</v>
      </c>
      <c r="R187" s="18">
        <f t="shared" si="26"/>
        <v>6.8999999999999995</v>
      </c>
      <c r="S187" s="18">
        <f t="shared" si="27"/>
        <v>6.8999999999999995</v>
      </c>
      <c r="T187" s="18">
        <f t="shared" si="24"/>
        <v>2.875</v>
      </c>
      <c r="U187" s="18">
        <f t="shared" si="25"/>
        <v>28.749999999999996</v>
      </c>
    </row>
    <row r="188" spans="1:21" s="5" customFormat="1" x14ac:dyDescent="0.25">
      <c r="A188" s="5" t="s">
        <v>1104</v>
      </c>
      <c r="B188" s="5" t="s">
        <v>9</v>
      </c>
      <c r="C188" s="31"/>
      <c r="D188" s="31">
        <v>21250</v>
      </c>
      <c r="E188" s="31">
        <v>21250</v>
      </c>
      <c r="F188" s="31">
        <v>103718.38</v>
      </c>
      <c r="G188" s="18">
        <v>33.5</v>
      </c>
      <c r="H188" s="18">
        <v>25.405000000000001</v>
      </c>
      <c r="I188" s="18">
        <f t="shared" si="28"/>
        <v>25</v>
      </c>
      <c r="J188" s="5" t="s">
        <v>126</v>
      </c>
      <c r="K188" s="5" t="s">
        <v>11</v>
      </c>
      <c r="L188" s="5">
        <v>84020</v>
      </c>
      <c r="M188" s="6">
        <v>42824</v>
      </c>
      <c r="N188" s="18">
        <f t="shared" si="22"/>
        <v>0.57499999999999996</v>
      </c>
      <c r="O188" s="18">
        <v>0</v>
      </c>
      <c r="P188" s="18">
        <f>N188*9</f>
        <v>5.1749999999999998</v>
      </c>
      <c r="Q188" s="18">
        <f t="shared" si="23"/>
        <v>6.8999999999999995</v>
      </c>
      <c r="R188" s="18">
        <f t="shared" si="26"/>
        <v>6.8999999999999995</v>
      </c>
      <c r="S188" s="18">
        <f t="shared" si="27"/>
        <v>6.8999999999999995</v>
      </c>
      <c r="T188" s="18">
        <f t="shared" si="24"/>
        <v>2.875</v>
      </c>
      <c r="U188" s="18">
        <f t="shared" si="25"/>
        <v>28.749999999999996</v>
      </c>
    </row>
    <row r="189" spans="1:21" s="5" customFormat="1" x14ac:dyDescent="0.25">
      <c r="A189" s="5" t="s">
        <v>1105</v>
      </c>
      <c r="B189" s="5" t="s">
        <v>9</v>
      </c>
      <c r="C189" s="31"/>
      <c r="D189" s="31">
        <v>21250</v>
      </c>
      <c r="E189" s="31">
        <v>21250</v>
      </c>
      <c r="F189" s="31">
        <v>144457</v>
      </c>
      <c r="G189" s="18">
        <v>30.484999999999999</v>
      </c>
      <c r="H189" s="18">
        <v>25.081</v>
      </c>
      <c r="I189" s="18">
        <f t="shared" si="28"/>
        <v>25</v>
      </c>
      <c r="J189" s="5" t="s">
        <v>126</v>
      </c>
      <c r="K189" s="5" t="s">
        <v>11</v>
      </c>
      <c r="L189" s="5">
        <v>84020</v>
      </c>
      <c r="M189" s="6">
        <v>42797</v>
      </c>
      <c r="N189" s="18">
        <f t="shared" si="22"/>
        <v>0.57499999999999996</v>
      </c>
      <c r="O189" s="18">
        <v>0</v>
      </c>
      <c r="P189" s="18">
        <f>N189*9</f>
        <v>5.1749999999999998</v>
      </c>
      <c r="Q189" s="18">
        <f t="shared" si="23"/>
        <v>6.8999999999999995</v>
      </c>
      <c r="R189" s="18">
        <f t="shared" si="26"/>
        <v>6.8999999999999995</v>
      </c>
      <c r="S189" s="18">
        <f t="shared" si="27"/>
        <v>6.8999999999999995</v>
      </c>
      <c r="T189" s="18">
        <f t="shared" si="24"/>
        <v>2.875</v>
      </c>
      <c r="U189" s="18">
        <f t="shared" si="25"/>
        <v>28.749999999999996</v>
      </c>
    </row>
    <row r="190" spans="1:21" s="5" customFormat="1" x14ac:dyDescent="0.25">
      <c r="A190" s="5" t="s">
        <v>1107</v>
      </c>
      <c r="B190" s="5" t="s">
        <v>9</v>
      </c>
      <c r="C190" s="31"/>
      <c r="D190" s="31">
        <v>21250</v>
      </c>
      <c r="E190" s="31">
        <v>21250</v>
      </c>
      <c r="F190" s="31">
        <v>127000</v>
      </c>
      <c r="G190" s="18">
        <v>30</v>
      </c>
      <c r="H190" s="18">
        <v>25.957999999999998</v>
      </c>
      <c r="I190" s="18">
        <f t="shared" si="28"/>
        <v>25</v>
      </c>
      <c r="J190" s="5" t="s">
        <v>28</v>
      </c>
      <c r="K190" s="5" t="s">
        <v>11</v>
      </c>
      <c r="L190" s="5">
        <v>84088</v>
      </c>
      <c r="M190" s="6">
        <v>42796</v>
      </c>
      <c r="N190" s="18">
        <f t="shared" si="22"/>
        <v>0.57499999999999996</v>
      </c>
      <c r="O190" s="18">
        <v>0</v>
      </c>
      <c r="P190" s="18">
        <f>N190*9</f>
        <v>5.1749999999999998</v>
      </c>
      <c r="Q190" s="18">
        <f t="shared" si="23"/>
        <v>6.8999999999999995</v>
      </c>
      <c r="R190" s="18">
        <f t="shared" si="26"/>
        <v>6.8999999999999995</v>
      </c>
      <c r="S190" s="18">
        <f t="shared" si="27"/>
        <v>6.8999999999999995</v>
      </c>
      <c r="T190" s="18">
        <f t="shared" si="24"/>
        <v>2.875</v>
      </c>
      <c r="U190" s="18">
        <f t="shared" si="25"/>
        <v>28.749999999999996</v>
      </c>
    </row>
    <row r="191" spans="1:21" s="5" customFormat="1" x14ac:dyDescent="0.25">
      <c r="A191" s="5" t="s">
        <v>1342</v>
      </c>
      <c r="B191" s="5" t="s">
        <v>9</v>
      </c>
      <c r="C191" s="31"/>
      <c r="D191" s="31">
        <v>8202.5</v>
      </c>
      <c r="E191" s="31">
        <v>8202.5</v>
      </c>
      <c r="F191" s="31">
        <v>40859</v>
      </c>
      <c r="G191" s="18">
        <v>11.88</v>
      </c>
      <c r="H191" s="18">
        <v>9.65</v>
      </c>
      <c r="I191" s="18">
        <f t="shared" si="28"/>
        <v>9.65</v>
      </c>
      <c r="J191" s="5" t="s">
        <v>562</v>
      </c>
      <c r="K191" s="5" t="s">
        <v>563</v>
      </c>
      <c r="L191" s="5">
        <v>84624</v>
      </c>
      <c r="M191" s="6">
        <v>42905</v>
      </c>
      <c r="N191" s="18">
        <f t="shared" si="22"/>
        <v>0.22195000000000001</v>
      </c>
      <c r="O191" s="18">
        <v>0</v>
      </c>
      <c r="P191" s="18">
        <f>N191*6</f>
        <v>1.3317000000000001</v>
      </c>
      <c r="Q191" s="18">
        <f t="shared" si="23"/>
        <v>2.6634000000000002</v>
      </c>
      <c r="R191" s="18">
        <f t="shared" si="26"/>
        <v>2.6634000000000002</v>
      </c>
      <c r="S191" s="18">
        <f t="shared" si="27"/>
        <v>2.6634000000000002</v>
      </c>
      <c r="T191" s="18">
        <f t="shared" si="24"/>
        <v>1.10975</v>
      </c>
      <c r="U191" s="18">
        <f t="shared" si="25"/>
        <v>10.431649999999999</v>
      </c>
    </row>
    <row r="192" spans="1:21" s="5" customFormat="1" x14ac:dyDescent="0.25">
      <c r="A192" s="5" t="s">
        <v>1108</v>
      </c>
      <c r="B192" s="5" t="s">
        <v>9</v>
      </c>
      <c r="C192" s="31"/>
      <c r="D192" s="31">
        <v>21250</v>
      </c>
      <c r="E192" s="31">
        <v>21250</v>
      </c>
      <c r="F192" s="31">
        <v>133350</v>
      </c>
      <c r="G192" s="18">
        <v>30.484999999999999</v>
      </c>
      <c r="H192" s="18">
        <v>25.024999999999999</v>
      </c>
      <c r="I192" s="18">
        <f t="shared" si="28"/>
        <v>25</v>
      </c>
      <c r="J192" s="5" t="s">
        <v>1109</v>
      </c>
      <c r="K192" s="5" t="s">
        <v>11</v>
      </c>
      <c r="L192" s="5">
        <v>84107</v>
      </c>
      <c r="M192" s="6">
        <v>42821</v>
      </c>
      <c r="N192" s="18">
        <f t="shared" si="22"/>
        <v>0.57499999999999996</v>
      </c>
      <c r="O192" s="18">
        <v>0</v>
      </c>
      <c r="P192" s="18">
        <f>N192*9</f>
        <v>5.1749999999999998</v>
      </c>
      <c r="Q192" s="18">
        <f t="shared" si="23"/>
        <v>6.8999999999999995</v>
      </c>
      <c r="R192" s="18">
        <f t="shared" si="26"/>
        <v>6.8999999999999995</v>
      </c>
      <c r="S192" s="18">
        <f t="shared" si="27"/>
        <v>6.8999999999999995</v>
      </c>
      <c r="T192" s="18">
        <f t="shared" si="24"/>
        <v>2.875</v>
      </c>
      <c r="U192" s="18">
        <f t="shared" si="25"/>
        <v>28.749999999999996</v>
      </c>
    </row>
    <row r="193" spans="1:21" s="5" customFormat="1" x14ac:dyDescent="0.25">
      <c r="A193" s="5" t="s">
        <v>1110</v>
      </c>
      <c r="B193" s="5" t="s">
        <v>9</v>
      </c>
      <c r="C193" s="31"/>
      <c r="D193" s="31">
        <v>21250</v>
      </c>
      <c r="E193" s="31">
        <v>21250</v>
      </c>
      <c r="F193" s="31">
        <v>133851.5</v>
      </c>
      <c r="G193" s="18">
        <v>30.484999999999999</v>
      </c>
      <c r="H193" s="18">
        <v>25.024999999999999</v>
      </c>
      <c r="I193" s="18">
        <f t="shared" si="28"/>
        <v>25</v>
      </c>
      <c r="J193" s="5" t="s">
        <v>13</v>
      </c>
      <c r="K193" s="5" t="s">
        <v>11</v>
      </c>
      <c r="L193" s="5">
        <v>84107</v>
      </c>
      <c r="M193" s="6">
        <v>42821</v>
      </c>
      <c r="N193" s="18">
        <f t="shared" si="22"/>
        <v>0.57499999999999996</v>
      </c>
      <c r="O193" s="18">
        <v>0</v>
      </c>
      <c r="P193" s="18">
        <f>N193*9</f>
        <v>5.1749999999999998</v>
      </c>
      <c r="Q193" s="18">
        <f t="shared" si="23"/>
        <v>6.8999999999999995</v>
      </c>
      <c r="R193" s="18">
        <f t="shared" si="26"/>
        <v>6.8999999999999995</v>
      </c>
      <c r="S193" s="18">
        <f t="shared" si="27"/>
        <v>6.8999999999999995</v>
      </c>
      <c r="T193" s="18">
        <f t="shared" si="24"/>
        <v>2.875</v>
      </c>
      <c r="U193" s="18">
        <f t="shared" si="25"/>
        <v>28.749999999999996</v>
      </c>
    </row>
    <row r="194" spans="1:21" s="5" customFormat="1" x14ac:dyDescent="0.25">
      <c r="A194" s="5" t="s">
        <v>1111</v>
      </c>
      <c r="B194" s="5" t="s">
        <v>9</v>
      </c>
      <c r="C194" s="31"/>
      <c r="D194" s="31">
        <v>10783.95</v>
      </c>
      <c r="E194" s="31">
        <v>10783.95</v>
      </c>
      <c r="F194" s="31">
        <v>59000</v>
      </c>
      <c r="G194" s="18">
        <v>15.3</v>
      </c>
      <c r="H194" s="18">
        <v>12.686999999999999</v>
      </c>
      <c r="I194" s="18">
        <f t="shared" si="28"/>
        <v>12.687000000000001</v>
      </c>
      <c r="J194" s="5" t="s">
        <v>28</v>
      </c>
      <c r="K194" s="5" t="s">
        <v>11</v>
      </c>
      <c r="L194" s="5">
        <v>84088</v>
      </c>
      <c r="M194" s="6">
        <v>42796</v>
      </c>
      <c r="N194" s="18">
        <f t="shared" ref="N194:N257" si="29">I194*0.023</f>
        <v>0.29180100000000003</v>
      </c>
      <c r="O194" s="18">
        <v>0</v>
      </c>
      <c r="P194" s="18">
        <f>N194*9</f>
        <v>2.6262090000000002</v>
      </c>
      <c r="Q194" s="18">
        <f t="shared" ref="Q194:Q257" si="30">N194*12</f>
        <v>3.5016120000000006</v>
      </c>
      <c r="R194" s="18">
        <f t="shared" si="26"/>
        <v>3.5016120000000006</v>
      </c>
      <c r="S194" s="18">
        <f t="shared" si="27"/>
        <v>3.5016120000000006</v>
      </c>
      <c r="T194" s="18">
        <f t="shared" ref="T194:T257" si="31">N194*5</f>
        <v>1.4590050000000001</v>
      </c>
      <c r="U194" s="18">
        <f t="shared" ref="U194:U257" si="32">SUM(O194:T194)</f>
        <v>14.590050000000003</v>
      </c>
    </row>
    <row r="195" spans="1:21" s="5" customFormat="1" x14ac:dyDescent="0.25">
      <c r="A195" s="5" t="s">
        <v>1115</v>
      </c>
      <c r="B195" s="5" t="s">
        <v>9</v>
      </c>
      <c r="C195" s="31"/>
      <c r="D195" s="31">
        <v>6562</v>
      </c>
      <c r="E195" s="31">
        <v>6562</v>
      </c>
      <c r="F195" s="31">
        <v>32034.1</v>
      </c>
      <c r="G195" s="18">
        <v>9.4049999999999994</v>
      </c>
      <c r="H195" s="18">
        <v>7.72</v>
      </c>
      <c r="I195" s="18">
        <f t="shared" si="28"/>
        <v>7.72</v>
      </c>
      <c r="J195" s="5" t="s">
        <v>13</v>
      </c>
      <c r="K195" s="5" t="s">
        <v>11</v>
      </c>
      <c r="L195" s="5">
        <v>84101</v>
      </c>
      <c r="M195" s="6">
        <v>42863</v>
      </c>
      <c r="N195" s="18">
        <f t="shared" si="29"/>
        <v>0.17756</v>
      </c>
      <c r="O195" s="18">
        <v>0</v>
      </c>
      <c r="P195" s="18">
        <f>N195*7</f>
        <v>1.24292</v>
      </c>
      <c r="Q195" s="18">
        <f t="shared" si="30"/>
        <v>2.1307200000000002</v>
      </c>
      <c r="R195" s="18">
        <f t="shared" ref="R195:R258" si="33">N195*12</f>
        <v>2.1307200000000002</v>
      </c>
      <c r="S195" s="18">
        <f t="shared" ref="S195:S258" si="34">N195*12</f>
        <v>2.1307200000000002</v>
      </c>
      <c r="T195" s="18">
        <f t="shared" si="31"/>
        <v>0.88779999999999992</v>
      </c>
      <c r="U195" s="18">
        <f t="shared" si="32"/>
        <v>8.5228800000000007</v>
      </c>
    </row>
    <row r="196" spans="1:21" s="5" customFormat="1" x14ac:dyDescent="0.25">
      <c r="A196" s="5" t="s">
        <v>1116</v>
      </c>
      <c r="B196" s="5" t="s">
        <v>9</v>
      </c>
      <c r="C196" s="31"/>
      <c r="D196" s="31">
        <v>16365.05</v>
      </c>
      <c r="E196" s="31">
        <v>16365.05</v>
      </c>
      <c r="F196" s="31">
        <v>83500</v>
      </c>
      <c r="G196" s="18">
        <v>24.12</v>
      </c>
      <c r="H196" s="18">
        <v>19.253</v>
      </c>
      <c r="I196" s="18">
        <f t="shared" si="28"/>
        <v>19.253</v>
      </c>
      <c r="J196" s="5" t="s">
        <v>171</v>
      </c>
      <c r="K196" s="5" t="s">
        <v>66</v>
      </c>
      <c r="L196" s="5">
        <v>84040</v>
      </c>
      <c r="M196" s="6">
        <v>42821</v>
      </c>
      <c r="N196" s="18">
        <f t="shared" si="29"/>
        <v>0.44281900000000002</v>
      </c>
      <c r="O196" s="18">
        <v>0</v>
      </c>
      <c r="P196" s="18">
        <f>N196*9</f>
        <v>3.9853710000000002</v>
      </c>
      <c r="Q196" s="18">
        <f t="shared" si="30"/>
        <v>5.313828</v>
      </c>
      <c r="R196" s="18">
        <f t="shared" si="33"/>
        <v>5.313828</v>
      </c>
      <c r="S196" s="18">
        <f t="shared" si="34"/>
        <v>5.313828</v>
      </c>
      <c r="T196" s="18">
        <f t="shared" si="31"/>
        <v>2.2140949999999999</v>
      </c>
      <c r="U196" s="18">
        <f t="shared" si="32"/>
        <v>22.14095</v>
      </c>
    </row>
    <row r="197" spans="1:21" s="5" customFormat="1" x14ac:dyDescent="0.25">
      <c r="A197" s="5" t="s">
        <v>1117</v>
      </c>
      <c r="B197" s="5" t="s">
        <v>9</v>
      </c>
      <c r="C197" s="31"/>
      <c r="D197" s="31">
        <v>18950.75</v>
      </c>
      <c r="E197" s="31">
        <v>18950.75</v>
      </c>
      <c r="F197" s="31">
        <v>83500</v>
      </c>
      <c r="G197" s="18">
        <v>27.47</v>
      </c>
      <c r="H197" s="18">
        <v>22.295000000000002</v>
      </c>
      <c r="I197" s="18">
        <f t="shared" si="28"/>
        <v>22.295000000000002</v>
      </c>
      <c r="J197" s="5" t="s">
        <v>171</v>
      </c>
      <c r="K197" s="5" t="s">
        <v>66</v>
      </c>
      <c r="L197" s="5">
        <v>84040</v>
      </c>
      <c r="M197" s="6">
        <v>42821</v>
      </c>
      <c r="N197" s="18">
        <f t="shared" si="29"/>
        <v>0.51278500000000005</v>
      </c>
      <c r="O197" s="18">
        <v>0</v>
      </c>
      <c r="P197" s="18">
        <f>N197*9</f>
        <v>4.6150650000000004</v>
      </c>
      <c r="Q197" s="18">
        <f t="shared" si="30"/>
        <v>6.1534200000000006</v>
      </c>
      <c r="R197" s="18">
        <f t="shared" si="33"/>
        <v>6.1534200000000006</v>
      </c>
      <c r="S197" s="18">
        <f t="shared" si="34"/>
        <v>6.1534200000000006</v>
      </c>
      <c r="T197" s="18">
        <f t="shared" si="31"/>
        <v>2.5639250000000002</v>
      </c>
      <c r="U197" s="18">
        <f t="shared" si="32"/>
        <v>25.639250000000004</v>
      </c>
    </row>
    <row r="198" spans="1:21" s="5" customFormat="1" x14ac:dyDescent="0.25">
      <c r="A198" s="5" t="s">
        <v>1118</v>
      </c>
      <c r="B198" s="5" t="s">
        <v>9</v>
      </c>
      <c r="C198" s="31"/>
      <c r="D198" s="31">
        <v>7337.2</v>
      </c>
      <c r="E198" s="31">
        <v>7337.2</v>
      </c>
      <c r="F198" s="31">
        <v>50350.3</v>
      </c>
      <c r="G198" s="18">
        <v>10.125</v>
      </c>
      <c r="H198" s="18">
        <v>8.6319999999999997</v>
      </c>
      <c r="I198" s="18">
        <f t="shared" si="28"/>
        <v>8.6319999999999997</v>
      </c>
      <c r="J198" s="5" t="s">
        <v>1119</v>
      </c>
      <c r="K198" s="5" t="s">
        <v>1120</v>
      </c>
      <c r="L198" s="5">
        <v>84028</v>
      </c>
      <c r="M198" s="6">
        <v>42607</v>
      </c>
      <c r="N198" s="18">
        <f t="shared" si="29"/>
        <v>0.19853599999999999</v>
      </c>
      <c r="O198" s="18">
        <f>N198*4</f>
        <v>0.79414399999999996</v>
      </c>
      <c r="P198" s="18">
        <f>N198*12</f>
        <v>2.3824319999999997</v>
      </c>
      <c r="Q198" s="18">
        <f t="shared" si="30"/>
        <v>2.3824319999999997</v>
      </c>
      <c r="R198" s="18">
        <f t="shared" si="33"/>
        <v>2.3824319999999997</v>
      </c>
      <c r="S198" s="18">
        <f t="shared" si="34"/>
        <v>2.3824319999999997</v>
      </c>
      <c r="T198" s="18">
        <f t="shared" si="31"/>
        <v>0.99268000000000001</v>
      </c>
      <c r="U198" s="18">
        <f t="shared" si="32"/>
        <v>11.316551999999998</v>
      </c>
    </row>
    <row r="199" spans="1:21" s="5" customFormat="1" x14ac:dyDescent="0.25">
      <c r="A199" s="5" t="s">
        <v>1121</v>
      </c>
      <c r="B199" s="5" t="s">
        <v>9</v>
      </c>
      <c r="C199" s="31"/>
      <c r="D199" s="31">
        <v>21250</v>
      </c>
      <c r="E199" s="31">
        <v>21250</v>
      </c>
      <c r="F199" s="31">
        <v>203643</v>
      </c>
      <c r="G199" s="18">
        <v>34.200000000000003</v>
      </c>
      <c r="H199" s="18">
        <v>28.056000000000001</v>
      </c>
      <c r="I199" s="18">
        <f t="shared" si="28"/>
        <v>25</v>
      </c>
      <c r="J199" s="5" t="s">
        <v>1081</v>
      </c>
      <c r="K199" s="5" t="s">
        <v>51</v>
      </c>
      <c r="L199" s="5">
        <v>84403</v>
      </c>
      <c r="M199" s="6">
        <v>42828</v>
      </c>
      <c r="N199" s="18">
        <f t="shared" si="29"/>
        <v>0.57499999999999996</v>
      </c>
      <c r="O199" s="18">
        <v>0</v>
      </c>
      <c r="P199" s="18">
        <f>N199*8</f>
        <v>4.5999999999999996</v>
      </c>
      <c r="Q199" s="18">
        <f t="shared" si="30"/>
        <v>6.8999999999999995</v>
      </c>
      <c r="R199" s="18">
        <f t="shared" si="33"/>
        <v>6.8999999999999995</v>
      </c>
      <c r="S199" s="18">
        <f t="shared" si="34"/>
        <v>6.8999999999999995</v>
      </c>
      <c r="T199" s="18">
        <f t="shared" si="31"/>
        <v>2.875</v>
      </c>
      <c r="U199" s="18">
        <f t="shared" si="32"/>
        <v>28.174999999999997</v>
      </c>
    </row>
    <row r="200" spans="1:21" s="5" customFormat="1" x14ac:dyDescent="0.25">
      <c r="A200" s="5" t="s">
        <v>1122</v>
      </c>
      <c r="B200" s="5" t="s">
        <v>9</v>
      </c>
      <c r="C200" s="31"/>
      <c r="D200" s="31">
        <v>21250</v>
      </c>
      <c r="E200" s="31">
        <v>21250</v>
      </c>
      <c r="F200" s="31">
        <v>190730</v>
      </c>
      <c r="G200" s="18">
        <v>34.200000000000003</v>
      </c>
      <c r="H200" s="18">
        <v>28.995999999999999</v>
      </c>
      <c r="I200" s="18">
        <f t="shared" si="28"/>
        <v>25</v>
      </c>
      <c r="J200" s="5" t="s">
        <v>50</v>
      </c>
      <c r="K200" s="5" t="s">
        <v>51</v>
      </c>
      <c r="L200" s="5">
        <v>84405</v>
      </c>
      <c r="M200" s="6">
        <v>42828</v>
      </c>
      <c r="N200" s="18">
        <f t="shared" si="29"/>
        <v>0.57499999999999996</v>
      </c>
      <c r="O200" s="18">
        <v>0</v>
      </c>
      <c r="P200" s="18">
        <f>N200*8</f>
        <v>4.5999999999999996</v>
      </c>
      <c r="Q200" s="18">
        <f t="shared" si="30"/>
        <v>6.8999999999999995</v>
      </c>
      <c r="R200" s="18">
        <f t="shared" si="33"/>
        <v>6.8999999999999995</v>
      </c>
      <c r="S200" s="18">
        <f t="shared" si="34"/>
        <v>6.8999999999999995</v>
      </c>
      <c r="T200" s="18">
        <f t="shared" si="31"/>
        <v>2.875</v>
      </c>
      <c r="U200" s="18">
        <f t="shared" si="32"/>
        <v>28.174999999999997</v>
      </c>
    </row>
    <row r="201" spans="1:21" s="5" customFormat="1" x14ac:dyDescent="0.25">
      <c r="A201" s="5" t="s">
        <v>1124</v>
      </c>
      <c r="B201" s="5" t="s">
        <v>9</v>
      </c>
      <c r="C201" s="31"/>
      <c r="D201" s="31">
        <v>21250</v>
      </c>
      <c r="E201" s="31">
        <v>21250</v>
      </c>
      <c r="F201" s="31">
        <v>127000</v>
      </c>
      <c r="G201" s="18">
        <v>30</v>
      </c>
      <c r="H201" s="18">
        <v>25.4</v>
      </c>
      <c r="I201" s="18">
        <f t="shared" si="28"/>
        <v>25</v>
      </c>
      <c r="J201" s="5" t="s">
        <v>300</v>
      </c>
      <c r="K201" s="5" t="s">
        <v>11</v>
      </c>
      <c r="L201" s="5">
        <v>84119</v>
      </c>
      <c r="M201" s="6">
        <v>42717</v>
      </c>
      <c r="N201" s="18">
        <f t="shared" si="29"/>
        <v>0.57499999999999996</v>
      </c>
      <c r="O201" s="18">
        <v>0</v>
      </c>
      <c r="P201" s="18">
        <f>N201*12</f>
        <v>6.8999999999999995</v>
      </c>
      <c r="Q201" s="18">
        <f t="shared" si="30"/>
        <v>6.8999999999999995</v>
      </c>
      <c r="R201" s="18">
        <f t="shared" si="33"/>
        <v>6.8999999999999995</v>
      </c>
      <c r="S201" s="18">
        <f t="shared" si="34"/>
        <v>6.8999999999999995</v>
      </c>
      <c r="T201" s="18">
        <f t="shared" si="31"/>
        <v>2.875</v>
      </c>
      <c r="U201" s="18">
        <f t="shared" si="32"/>
        <v>30.474999999999998</v>
      </c>
    </row>
    <row r="202" spans="1:21" s="5" customFormat="1" x14ac:dyDescent="0.25">
      <c r="A202" s="5" t="s">
        <v>1125</v>
      </c>
      <c r="B202" s="5" t="s">
        <v>9</v>
      </c>
      <c r="C202" s="31"/>
      <c r="D202" s="31">
        <v>21250</v>
      </c>
      <c r="E202" s="31">
        <v>21250</v>
      </c>
      <c r="F202" s="31">
        <v>109157</v>
      </c>
      <c r="G202" s="18">
        <v>36.630000000000003</v>
      </c>
      <c r="H202" s="18">
        <v>30.948</v>
      </c>
      <c r="I202" s="18">
        <f t="shared" si="28"/>
        <v>25</v>
      </c>
      <c r="J202" s="5" t="s">
        <v>638</v>
      </c>
      <c r="K202" s="5" t="s">
        <v>66</v>
      </c>
      <c r="L202" s="5">
        <v>84075</v>
      </c>
      <c r="M202" s="6">
        <v>42676</v>
      </c>
      <c r="N202" s="18">
        <f t="shared" si="29"/>
        <v>0.57499999999999996</v>
      </c>
      <c r="O202" s="18">
        <f>N202*1</f>
        <v>0.57499999999999996</v>
      </c>
      <c r="P202" s="18">
        <f>N202*12</f>
        <v>6.8999999999999995</v>
      </c>
      <c r="Q202" s="18">
        <f t="shared" si="30"/>
        <v>6.8999999999999995</v>
      </c>
      <c r="R202" s="18">
        <f t="shared" si="33"/>
        <v>6.8999999999999995</v>
      </c>
      <c r="S202" s="18">
        <f t="shared" si="34"/>
        <v>6.8999999999999995</v>
      </c>
      <c r="T202" s="18">
        <f t="shared" si="31"/>
        <v>2.875</v>
      </c>
      <c r="U202" s="18">
        <f t="shared" si="32"/>
        <v>31.049999999999997</v>
      </c>
    </row>
    <row r="203" spans="1:21" s="5" customFormat="1" x14ac:dyDescent="0.25">
      <c r="A203" s="5" t="s">
        <v>1126</v>
      </c>
      <c r="B203" s="5" t="s">
        <v>9</v>
      </c>
      <c r="C203" s="31"/>
      <c r="D203" s="31">
        <v>20455.25</v>
      </c>
      <c r="E203" s="31">
        <v>20455.25</v>
      </c>
      <c r="F203" s="31">
        <v>127000</v>
      </c>
      <c r="G203" s="18">
        <v>28.5</v>
      </c>
      <c r="H203" s="18">
        <v>24.065000000000001</v>
      </c>
      <c r="I203" s="18">
        <f t="shared" si="28"/>
        <v>24.065000000000001</v>
      </c>
      <c r="J203" s="5" t="s">
        <v>300</v>
      </c>
      <c r="K203" s="5" t="s">
        <v>11</v>
      </c>
      <c r="L203" s="5">
        <v>84119</v>
      </c>
      <c r="M203" s="6">
        <v>42717</v>
      </c>
      <c r="N203" s="18">
        <f t="shared" si="29"/>
        <v>0.55349500000000007</v>
      </c>
      <c r="O203" s="18">
        <v>0</v>
      </c>
      <c r="P203" s="18">
        <f>N203*12</f>
        <v>6.6419400000000008</v>
      </c>
      <c r="Q203" s="18">
        <f t="shared" si="30"/>
        <v>6.6419400000000008</v>
      </c>
      <c r="R203" s="18">
        <f t="shared" si="33"/>
        <v>6.6419400000000008</v>
      </c>
      <c r="S203" s="18">
        <f t="shared" si="34"/>
        <v>6.6419400000000008</v>
      </c>
      <c r="T203" s="18">
        <f t="shared" si="31"/>
        <v>2.7674750000000001</v>
      </c>
      <c r="U203" s="18">
        <f t="shared" si="32"/>
        <v>29.335235000000004</v>
      </c>
    </row>
    <row r="204" spans="1:21" s="5" customFormat="1" x14ac:dyDescent="0.25">
      <c r="A204" s="5" t="s">
        <v>1127</v>
      </c>
      <c r="B204" s="5" t="s">
        <v>9</v>
      </c>
      <c r="C204" s="31"/>
      <c r="D204" s="31">
        <v>21250</v>
      </c>
      <c r="E204" s="31">
        <v>21250</v>
      </c>
      <c r="F204" s="31">
        <v>127500</v>
      </c>
      <c r="G204" s="18">
        <v>32</v>
      </c>
      <c r="H204" s="18">
        <v>27.213999999999999</v>
      </c>
      <c r="I204" s="18">
        <f t="shared" si="28"/>
        <v>25</v>
      </c>
      <c r="J204" s="5" t="s">
        <v>13</v>
      </c>
      <c r="K204" s="5" t="s">
        <v>11</v>
      </c>
      <c r="L204" s="5">
        <v>84101</v>
      </c>
      <c r="M204" s="6">
        <v>42821</v>
      </c>
      <c r="N204" s="18">
        <f t="shared" si="29"/>
        <v>0.57499999999999996</v>
      </c>
      <c r="O204" s="18">
        <v>0</v>
      </c>
      <c r="P204" s="18">
        <f>N204*9</f>
        <v>5.1749999999999998</v>
      </c>
      <c r="Q204" s="18">
        <f t="shared" si="30"/>
        <v>6.8999999999999995</v>
      </c>
      <c r="R204" s="18">
        <f t="shared" si="33"/>
        <v>6.8999999999999995</v>
      </c>
      <c r="S204" s="18">
        <f t="shared" si="34"/>
        <v>6.8999999999999995</v>
      </c>
      <c r="T204" s="18">
        <f t="shared" si="31"/>
        <v>2.875</v>
      </c>
      <c r="U204" s="18">
        <f t="shared" si="32"/>
        <v>28.749999999999996</v>
      </c>
    </row>
    <row r="205" spans="1:21" s="5" customFormat="1" x14ac:dyDescent="0.25">
      <c r="A205" s="5" t="s">
        <v>1128</v>
      </c>
      <c r="B205" s="5" t="s">
        <v>9</v>
      </c>
      <c r="C205" s="31"/>
      <c r="D205" s="31">
        <v>15577.1</v>
      </c>
      <c r="E205" s="31">
        <v>15577.1</v>
      </c>
      <c r="F205" s="31">
        <v>127000</v>
      </c>
      <c r="G205" s="18">
        <v>21.12</v>
      </c>
      <c r="H205" s="18">
        <v>18.326000000000001</v>
      </c>
      <c r="I205" s="18">
        <f t="shared" si="28"/>
        <v>18.326000000000001</v>
      </c>
      <c r="J205" s="5" t="s">
        <v>171</v>
      </c>
      <c r="K205" s="5" t="s">
        <v>66</v>
      </c>
      <c r="L205" s="5">
        <v>84040</v>
      </c>
      <c r="M205" s="6">
        <v>42821</v>
      </c>
      <c r="N205" s="18">
        <f t="shared" si="29"/>
        <v>0.42149799999999998</v>
      </c>
      <c r="O205" s="18">
        <v>0</v>
      </c>
      <c r="P205" s="18">
        <f>N205*9</f>
        <v>3.793482</v>
      </c>
      <c r="Q205" s="18">
        <f t="shared" si="30"/>
        <v>5.057976</v>
      </c>
      <c r="R205" s="18">
        <f t="shared" si="33"/>
        <v>5.057976</v>
      </c>
      <c r="S205" s="18">
        <f t="shared" si="34"/>
        <v>5.057976</v>
      </c>
      <c r="T205" s="18">
        <f t="shared" si="31"/>
        <v>2.1074899999999999</v>
      </c>
      <c r="U205" s="18">
        <f t="shared" si="32"/>
        <v>21.0749</v>
      </c>
    </row>
    <row r="206" spans="1:21" s="5" customFormat="1" x14ac:dyDescent="0.25">
      <c r="A206" s="5" t="s">
        <v>1129</v>
      </c>
      <c r="B206" s="5" t="s">
        <v>9</v>
      </c>
      <c r="C206" s="31"/>
      <c r="D206" s="31">
        <v>15685.9</v>
      </c>
      <c r="E206" s="31">
        <v>15685.9</v>
      </c>
      <c r="F206" s="31">
        <v>127500</v>
      </c>
      <c r="G206" s="18">
        <v>21.12</v>
      </c>
      <c r="H206" s="18">
        <v>18.454000000000001</v>
      </c>
      <c r="I206" s="18">
        <f t="shared" si="28"/>
        <v>18.454000000000001</v>
      </c>
      <c r="J206" s="5" t="s">
        <v>171</v>
      </c>
      <c r="K206" s="5" t="s">
        <v>66</v>
      </c>
      <c r="L206" s="5">
        <v>84040</v>
      </c>
      <c r="M206" s="6">
        <v>42821</v>
      </c>
      <c r="N206" s="18">
        <f t="shared" si="29"/>
        <v>0.42444199999999999</v>
      </c>
      <c r="O206" s="18">
        <v>0</v>
      </c>
      <c r="P206" s="18">
        <f>N206*9</f>
        <v>3.8199779999999999</v>
      </c>
      <c r="Q206" s="18">
        <f t="shared" si="30"/>
        <v>5.0933039999999998</v>
      </c>
      <c r="R206" s="18">
        <f t="shared" si="33"/>
        <v>5.0933039999999998</v>
      </c>
      <c r="S206" s="18">
        <f t="shared" si="34"/>
        <v>5.0933039999999998</v>
      </c>
      <c r="T206" s="18">
        <f t="shared" si="31"/>
        <v>2.1222099999999999</v>
      </c>
      <c r="U206" s="18">
        <f t="shared" si="32"/>
        <v>21.222099999999998</v>
      </c>
    </row>
    <row r="207" spans="1:21" s="5" customFormat="1" x14ac:dyDescent="0.25">
      <c r="A207" s="5" t="s">
        <v>1130</v>
      </c>
      <c r="B207" s="5" t="s">
        <v>9</v>
      </c>
      <c r="C207" s="31"/>
      <c r="D207" s="31">
        <v>13479.3</v>
      </c>
      <c r="E207" s="31">
        <v>13479.3</v>
      </c>
      <c r="F207" s="31">
        <v>127500</v>
      </c>
      <c r="G207" s="18">
        <v>21.12</v>
      </c>
      <c r="H207" s="18">
        <v>15.858000000000001</v>
      </c>
      <c r="I207" s="18">
        <f t="shared" ref="I207:I270" si="35">(D207/0.85)/1000</f>
        <v>15.858000000000001</v>
      </c>
      <c r="J207" s="5" t="s">
        <v>171</v>
      </c>
      <c r="K207" s="5" t="s">
        <v>66</v>
      </c>
      <c r="L207" s="5">
        <v>84040</v>
      </c>
      <c r="M207" s="6">
        <v>42821</v>
      </c>
      <c r="N207" s="18">
        <f t="shared" si="29"/>
        <v>0.364734</v>
      </c>
      <c r="O207" s="18">
        <v>0</v>
      </c>
      <c r="P207" s="18">
        <f>N207*9</f>
        <v>3.2826059999999999</v>
      </c>
      <c r="Q207" s="18">
        <f t="shared" si="30"/>
        <v>4.3768080000000005</v>
      </c>
      <c r="R207" s="18">
        <f t="shared" si="33"/>
        <v>4.3768080000000005</v>
      </c>
      <c r="S207" s="18">
        <f t="shared" si="34"/>
        <v>4.3768080000000005</v>
      </c>
      <c r="T207" s="18">
        <f t="shared" si="31"/>
        <v>1.8236699999999999</v>
      </c>
      <c r="U207" s="18">
        <f t="shared" si="32"/>
        <v>18.236699999999999</v>
      </c>
    </row>
    <row r="208" spans="1:21" s="5" customFormat="1" x14ac:dyDescent="0.25">
      <c r="A208" s="5" t="s">
        <v>1131</v>
      </c>
      <c r="B208" s="5" t="s">
        <v>9</v>
      </c>
      <c r="C208" s="31"/>
      <c r="D208" s="31">
        <v>13650.15</v>
      </c>
      <c r="E208" s="31">
        <v>13650.15</v>
      </c>
      <c r="F208" s="31">
        <v>127500</v>
      </c>
      <c r="G208" s="18">
        <v>21.12</v>
      </c>
      <c r="H208" s="18">
        <v>16.059000000000001</v>
      </c>
      <c r="I208" s="18">
        <f t="shared" si="35"/>
        <v>16.059000000000001</v>
      </c>
      <c r="J208" s="5" t="s">
        <v>171</v>
      </c>
      <c r="K208" s="5" t="s">
        <v>66</v>
      </c>
      <c r="L208" s="5">
        <v>84040</v>
      </c>
      <c r="M208" s="6">
        <v>42821</v>
      </c>
      <c r="N208" s="18">
        <f t="shared" si="29"/>
        <v>0.36935699999999999</v>
      </c>
      <c r="O208" s="18">
        <v>0</v>
      </c>
      <c r="P208" s="18">
        <f>N208*9</f>
        <v>3.3242129999999999</v>
      </c>
      <c r="Q208" s="18">
        <f t="shared" si="30"/>
        <v>4.4322840000000001</v>
      </c>
      <c r="R208" s="18">
        <f t="shared" si="33"/>
        <v>4.4322840000000001</v>
      </c>
      <c r="S208" s="18">
        <f t="shared" si="34"/>
        <v>4.4322840000000001</v>
      </c>
      <c r="T208" s="18">
        <f t="shared" si="31"/>
        <v>1.8467849999999999</v>
      </c>
      <c r="U208" s="18">
        <f t="shared" si="32"/>
        <v>18.467849999999999</v>
      </c>
    </row>
    <row r="209" spans="1:21" s="5" customFormat="1" x14ac:dyDescent="0.25">
      <c r="A209" s="5" t="s">
        <v>1132</v>
      </c>
      <c r="B209" s="5" t="s">
        <v>9</v>
      </c>
      <c r="C209" s="31"/>
      <c r="D209" s="31">
        <v>7967.05</v>
      </c>
      <c r="E209" s="31">
        <v>7967.05</v>
      </c>
      <c r="F209" s="31">
        <v>127000</v>
      </c>
      <c r="G209" s="18">
        <v>11.1</v>
      </c>
      <c r="H209" s="18">
        <v>9.3729999999999993</v>
      </c>
      <c r="I209" s="18">
        <f t="shared" si="35"/>
        <v>9.3729999999999993</v>
      </c>
      <c r="J209" s="5" t="s">
        <v>300</v>
      </c>
      <c r="K209" s="5" t="s">
        <v>11</v>
      </c>
      <c r="L209" s="5">
        <v>84119</v>
      </c>
      <c r="M209" s="6">
        <v>42718</v>
      </c>
      <c r="N209" s="18">
        <f t="shared" si="29"/>
        <v>0.21557899999999999</v>
      </c>
      <c r="O209" s="18">
        <v>0</v>
      </c>
      <c r="P209" s="18">
        <f>N209*12</f>
        <v>2.586948</v>
      </c>
      <c r="Q209" s="18">
        <f t="shared" si="30"/>
        <v>2.586948</v>
      </c>
      <c r="R209" s="18">
        <f t="shared" si="33"/>
        <v>2.586948</v>
      </c>
      <c r="S209" s="18">
        <f t="shared" si="34"/>
        <v>2.586948</v>
      </c>
      <c r="T209" s="18">
        <f t="shared" si="31"/>
        <v>1.077895</v>
      </c>
      <c r="U209" s="18">
        <f t="shared" si="32"/>
        <v>11.425687</v>
      </c>
    </row>
    <row r="210" spans="1:21" s="5" customFormat="1" x14ac:dyDescent="0.25">
      <c r="A210" s="5" t="s">
        <v>1138</v>
      </c>
      <c r="B210" s="5" t="s">
        <v>9</v>
      </c>
      <c r="C210" s="31"/>
      <c r="D210" s="31">
        <v>13950.2</v>
      </c>
      <c r="E210" s="31">
        <v>13950.2</v>
      </c>
      <c r="F210" s="31">
        <v>127000</v>
      </c>
      <c r="G210" s="18">
        <v>22.2</v>
      </c>
      <c r="H210" s="18">
        <v>16.411999999999999</v>
      </c>
      <c r="I210" s="18">
        <f t="shared" si="35"/>
        <v>16.411999999999999</v>
      </c>
      <c r="J210" s="5" t="s">
        <v>35</v>
      </c>
      <c r="K210" s="5" t="s">
        <v>11</v>
      </c>
      <c r="L210" s="5">
        <v>84070</v>
      </c>
      <c r="M210" s="6">
        <v>42863</v>
      </c>
      <c r="N210" s="18">
        <f t="shared" si="29"/>
        <v>0.37747599999999998</v>
      </c>
      <c r="O210" s="18">
        <v>0</v>
      </c>
      <c r="P210" s="18">
        <f>N210*7</f>
        <v>2.6423319999999997</v>
      </c>
      <c r="Q210" s="18">
        <f t="shared" si="30"/>
        <v>4.529712</v>
      </c>
      <c r="R210" s="18">
        <f t="shared" si="33"/>
        <v>4.529712</v>
      </c>
      <c r="S210" s="18">
        <f t="shared" si="34"/>
        <v>4.529712</v>
      </c>
      <c r="T210" s="18">
        <f t="shared" si="31"/>
        <v>1.8873799999999998</v>
      </c>
      <c r="U210" s="18">
        <f t="shared" si="32"/>
        <v>18.118848</v>
      </c>
    </row>
    <row r="211" spans="1:21" s="5" customFormat="1" x14ac:dyDescent="0.25">
      <c r="A211" s="5" t="s">
        <v>1139</v>
      </c>
      <c r="B211" s="5" t="s">
        <v>9</v>
      </c>
      <c r="C211" s="31"/>
      <c r="D211" s="31">
        <v>16816.400000000001</v>
      </c>
      <c r="E211" s="31">
        <v>16816.400000000001</v>
      </c>
      <c r="F211" s="31">
        <v>127000</v>
      </c>
      <c r="G211" s="18">
        <v>26.7</v>
      </c>
      <c r="H211" s="18">
        <v>19.783999999999999</v>
      </c>
      <c r="I211" s="18">
        <f t="shared" si="35"/>
        <v>19.784000000000002</v>
      </c>
      <c r="J211" s="5" t="s">
        <v>35</v>
      </c>
      <c r="K211" s="5" t="s">
        <v>11</v>
      </c>
      <c r="L211" s="5">
        <v>84070</v>
      </c>
      <c r="M211" s="6">
        <v>42828</v>
      </c>
      <c r="N211" s="18">
        <f t="shared" si="29"/>
        <v>0.45503200000000005</v>
      </c>
      <c r="O211" s="18">
        <v>0</v>
      </c>
      <c r="P211" s="18">
        <f>N211*8</f>
        <v>3.6402560000000004</v>
      </c>
      <c r="Q211" s="18">
        <f t="shared" si="30"/>
        <v>5.4603840000000003</v>
      </c>
      <c r="R211" s="18">
        <f t="shared" si="33"/>
        <v>5.4603840000000003</v>
      </c>
      <c r="S211" s="18">
        <f t="shared" si="34"/>
        <v>5.4603840000000003</v>
      </c>
      <c r="T211" s="18">
        <f t="shared" si="31"/>
        <v>2.2751600000000001</v>
      </c>
      <c r="U211" s="18">
        <f t="shared" si="32"/>
        <v>22.296568000000001</v>
      </c>
    </row>
    <row r="212" spans="1:21" s="5" customFormat="1" x14ac:dyDescent="0.25">
      <c r="A212" s="5" t="s">
        <v>1140</v>
      </c>
      <c r="B212" s="5" t="s">
        <v>9</v>
      </c>
      <c r="C212" s="31"/>
      <c r="D212" s="31">
        <v>17783.7</v>
      </c>
      <c r="E212" s="31">
        <v>17783.7</v>
      </c>
      <c r="F212" s="31">
        <v>127000</v>
      </c>
      <c r="G212" s="18">
        <v>27.9</v>
      </c>
      <c r="H212" s="18">
        <v>20.922000000000001</v>
      </c>
      <c r="I212" s="18">
        <f t="shared" si="35"/>
        <v>20.922000000000001</v>
      </c>
      <c r="J212" s="5" t="s">
        <v>35</v>
      </c>
      <c r="K212" s="5" t="s">
        <v>11</v>
      </c>
      <c r="L212" s="5">
        <v>84070</v>
      </c>
      <c r="M212" s="6">
        <v>42828</v>
      </c>
      <c r="N212" s="18">
        <f t="shared" si="29"/>
        <v>0.48120600000000002</v>
      </c>
      <c r="O212" s="18">
        <v>0</v>
      </c>
      <c r="P212" s="18">
        <f>N212*8</f>
        <v>3.8496480000000002</v>
      </c>
      <c r="Q212" s="18">
        <f t="shared" si="30"/>
        <v>5.7744720000000003</v>
      </c>
      <c r="R212" s="18">
        <f t="shared" si="33"/>
        <v>5.7744720000000003</v>
      </c>
      <c r="S212" s="18">
        <f t="shared" si="34"/>
        <v>5.7744720000000003</v>
      </c>
      <c r="T212" s="18">
        <f t="shared" si="31"/>
        <v>2.4060300000000003</v>
      </c>
      <c r="U212" s="18">
        <f t="shared" si="32"/>
        <v>23.579094000000001</v>
      </c>
    </row>
    <row r="213" spans="1:21" s="5" customFormat="1" x14ac:dyDescent="0.25">
      <c r="A213" s="5" t="s">
        <v>1343</v>
      </c>
      <c r="B213" s="5" t="s">
        <v>9</v>
      </c>
      <c r="C213" s="31"/>
      <c r="D213" s="31">
        <v>15747.95</v>
      </c>
      <c r="E213" s="31">
        <v>15747.95</v>
      </c>
      <c r="F213" s="31">
        <v>79963</v>
      </c>
      <c r="G213" s="18">
        <v>26.56</v>
      </c>
      <c r="H213" s="18">
        <v>18.527000000000001</v>
      </c>
      <c r="I213" s="18">
        <f t="shared" si="35"/>
        <v>18.527000000000001</v>
      </c>
      <c r="J213" s="5" t="s">
        <v>30</v>
      </c>
      <c r="K213" s="5" t="s">
        <v>31</v>
      </c>
      <c r="L213" s="5">
        <v>84060</v>
      </c>
      <c r="M213" s="6">
        <v>43109</v>
      </c>
      <c r="N213" s="18">
        <f t="shared" si="29"/>
        <v>0.42612100000000003</v>
      </c>
      <c r="O213" s="18">
        <v>0</v>
      </c>
      <c r="P213" s="18">
        <v>0</v>
      </c>
      <c r="Q213" s="18">
        <f t="shared" si="30"/>
        <v>5.1134520000000006</v>
      </c>
      <c r="R213" s="18">
        <f t="shared" si="33"/>
        <v>5.1134520000000006</v>
      </c>
      <c r="S213" s="18">
        <f t="shared" si="34"/>
        <v>5.1134520000000006</v>
      </c>
      <c r="T213" s="18">
        <f t="shared" si="31"/>
        <v>2.1306050000000001</v>
      </c>
      <c r="U213" s="18">
        <f t="shared" si="32"/>
        <v>17.470961000000003</v>
      </c>
    </row>
    <row r="214" spans="1:21" s="5" customFormat="1" x14ac:dyDescent="0.25">
      <c r="A214" s="5" t="s">
        <v>1344</v>
      </c>
      <c r="B214" s="5" t="s">
        <v>9</v>
      </c>
      <c r="C214" s="31"/>
      <c r="D214" s="31">
        <v>17871.25</v>
      </c>
      <c r="E214" s="31">
        <v>17871.25</v>
      </c>
      <c r="F214" s="31">
        <v>95950</v>
      </c>
      <c r="G214" s="18">
        <v>24.3</v>
      </c>
      <c r="H214" s="18">
        <v>21.056000000000001</v>
      </c>
      <c r="I214" s="18">
        <f t="shared" si="35"/>
        <v>21.024999999999999</v>
      </c>
      <c r="J214" s="5" t="s">
        <v>389</v>
      </c>
      <c r="K214" s="5" t="s">
        <v>85</v>
      </c>
      <c r="L214" s="5">
        <v>84062</v>
      </c>
      <c r="M214" s="6">
        <v>43054</v>
      </c>
      <c r="N214" s="18">
        <f t="shared" si="29"/>
        <v>0.48357499999999998</v>
      </c>
      <c r="O214" s="18">
        <v>0</v>
      </c>
      <c r="P214" s="18">
        <f>N214*1</f>
        <v>0.48357499999999998</v>
      </c>
      <c r="Q214" s="18">
        <f t="shared" si="30"/>
        <v>5.8028999999999993</v>
      </c>
      <c r="R214" s="18">
        <f t="shared" si="33"/>
        <v>5.8028999999999993</v>
      </c>
      <c r="S214" s="18">
        <f t="shared" si="34"/>
        <v>5.8028999999999993</v>
      </c>
      <c r="T214" s="18">
        <f t="shared" si="31"/>
        <v>2.417875</v>
      </c>
      <c r="U214" s="18">
        <f t="shared" si="32"/>
        <v>20.310149999999997</v>
      </c>
    </row>
    <row r="215" spans="1:21" s="5" customFormat="1" x14ac:dyDescent="0.25">
      <c r="A215" s="5" t="s">
        <v>1345</v>
      </c>
      <c r="B215" s="5" t="s">
        <v>9</v>
      </c>
      <c r="C215" s="31"/>
      <c r="D215" s="31">
        <v>15899.25</v>
      </c>
      <c r="E215" s="31">
        <v>15899.25</v>
      </c>
      <c r="F215" s="31">
        <v>127000</v>
      </c>
      <c r="G215" s="18">
        <v>21.9</v>
      </c>
      <c r="H215" s="18">
        <v>18.704999999999998</v>
      </c>
      <c r="I215" s="18">
        <f t="shared" si="35"/>
        <v>18.704999999999998</v>
      </c>
      <c r="J215" s="5" t="s">
        <v>35</v>
      </c>
      <c r="K215" s="5" t="s">
        <v>11</v>
      </c>
      <c r="L215" s="5">
        <v>84070</v>
      </c>
      <c r="M215" s="6">
        <v>42872</v>
      </c>
      <c r="N215" s="18">
        <f t="shared" si="29"/>
        <v>0.43021499999999996</v>
      </c>
      <c r="O215" s="18">
        <v>0</v>
      </c>
      <c r="P215" s="18">
        <f>N215*7</f>
        <v>3.0115049999999997</v>
      </c>
      <c r="Q215" s="18">
        <f t="shared" si="30"/>
        <v>5.1625799999999993</v>
      </c>
      <c r="R215" s="18">
        <f t="shared" si="33"/>
        <v>5.1625799999999993</v>
      </c>
      <c r="S215" s="18">
        <f t="shared" si="34"/>
        <v>5.1625799999999993</v>
      </c>
      <c r="T215" s="18">
        <f t="shared" si="31"/>
        <v>2.1510749999999996</v>
      </c>
      <c r="U215" s="18">
        <f t="shared" si="32"/>
        <v>20.650319999999994</v>
      </c>
    </row>
    <row r="216" spans="1:21" s="5" customFormat="1" x14ac:dyDescent="0.25">
      <c r="A216" s="5" t="s">
        <v>1147</v>
      </c>
      <c r="B216" s="5" t="s">
        <v>9</v>
      </c>
      <c r="C216" s="31"/>
      <c r="D216" s="31">
        <v>18129.650000000001</v>
      </c>
      <c r="E216" s="31">
        <v>18129.650000000001</v>
      </c>
      <c r="F216" s="31">
        <v>127000</v>
      </c>
      <c r="G216" s="18">
        <v>28.5</v>
      </c>
      <c r="H216" s="18">
        <v>21.329000000000001</v>
      </c>
      <c r="I216" s="18">
        <f t="shared" si="35"/>
        <v>21.329000000000004</v>
      </c>
      <c r="J216" s="5" t="s">
        <v>35</v>
      </c>
      <c r="K216" s="5" t="s">
        <v>11</v>
      </c>
      <c r="L216" s="5">
        <v>84070</v>
      </c>
      <c r="M216" s="6">
        <v>42797</v>
      </c>
      <c r="N216" s="18">
        <f t="shared" si="29"/>
        <v>0.49056700000000009</v>
      </c>
      <c r="O216" s="18">
        <v>0</v>
      </c>
      <c r="P216" s="18">
        <f>N216*9</f>
        <v>4.4151030000000011</v>
      </c>
      <c r="Q216" s="18">
        <f t="shared" si="30"/>
        <v>5.8868040000000015</v>
      </c>
      <c r="R216" s="18">
        <f t="shared" si="33"/>
        <v>5.8868040000000015</v>
      </c>
      <c r="S216" s="18">
        <f t="shared" si="34"/>
        <v>5.8868040000000015</v>
      </c>
      <c r="T216" s="18">
        <f t="shared" si="31"/>
        <v>2.4528350000000003</v>
      </c>
      <c r="U216" s="18">
        <f t="shared" si="32"/>
        <v>24.528350000000007</v>
      </c>
    </row>
    <row r="217" spans="1:21" s="5" customFormat="1" x14ac:dyDescent="0.25">
      <c r="A217" s="5" t="s">
        <v>1148</v>
      </c>
      <c r="B217" s="5" t="s">
        <v>9</v>
      </c>
      <c r="C217" s="31"/>
      <c r="D217" s="31">
        <v>21250</v>
      </c>
      <c r="E217" s="31">
        <v>21250</v>
      </c>
      <c r="F217" s="31">
        <v>127000</v>
      </c>
      <c r="G217" s="18">
        <v>36</v>
      </c>
      <c r="H217" s="18">
        <v>26.155000000000001</v>
      </c>
      <c r="I217" s="18">
        <f t="shared" si="35"/>
        <v>25</v>
      </c>
      <c r="J217" s="5" t="s">
        <v>35</v>
      </c>
      <c r="K217" s="5" t="s">
        <v>11</v>
      </c>
      <c r="L217" s="5">
        <v>84070</v>
      </c>
      <c r="M217" s="6">
        <v>42829</v>
      </c>
      <c r="N217" s="18">
        <f t="shared" si="29"/>
        <v>0.57499999999999996</v>
      </c>
      <c r="O217" s="18">
        <v>0</v>
      </c>
      <c r="P217" s="18">
        <f>N217*8</f>
        <v>4.5999999999999996</v>
      </c>
      <c r="Q217" s="18">
        <f t="shared" si="30"/>
        <v>6.8999999999999995</v>
      </c>
      <c r="R217" s="18">
        <f t="shared" si="33"/>
        <v>6.8999999999999995</v>
      </c>
      <c r="S217" s="18">
        <f t="shared" si="34"/>
        <v>6.8999999999999995</v>
      </c>
      <c r="T217" s="18">
        <f t="shared" si="31"/>
        <v>2.875</v>
      </c>
      <c r="U217" s="18">
        <f t="shared" si="32"/>
        <v>28.174999999999997</v>
      </c>
    </row>
    <row r="218" spans="1:21" s="5" customFormat="1" x14ac:dyDescent="0.25">
      <c r="A218" s="5" t="s">
        <v>1149</v>
      </c>
      <c r="B218" s="5" t="s">
        <v>9</v>
      </c>
      <c r="C218" s="31"/>
      <c r="D218" s="31">
        <v>18311.55</v>
      </c>
      <c r="E218" s="31">
        <v>18311.55</v>
      </c>
      <c r="F218" s="31">
        <v>127000</v>
      </c>
      <c r="G218" s="18">
        <v>28.8</v>
      </c>
      <c r="H218" s="18">
        <v>21.542999999999999</v>
      </c>
      <c r="I218" s="18">
        <f t="shared" si="35"/>
        <v>21.542999999999999</v>
      </c>
      <c r="J218" s="5" t="s">
        <v>35</v>
      </c>
      <c r="K218" s="5" t="s">
        <v>11</v>
      </c>
      <c r="L218" s="5">
        <v>84070</v>
      </c>
      <c r="M218" s="6">
        <v>42829</v>
      </c>
      <c r="N218" s="18">
        <f t="shared" si="29"/>
        <v>0.49548899999999996</v>
      </c>
      <c r="O218" s="18">
        <v>0</v>
      </c>
      <c r="P218" s="18">
        <f>N218*8</f>
        <v>3.9639119999999997</v>
      </c>
      <c r="Q218" s="18">
        <f t="shared" si="30"/>
        <v>5.945867999999999</v>
      </c>
      <c r="R218" s="18">
        <f t="shared" si="33"/>
        <v>5.945867999999999</v>
      </c>
      <c r="S218" s="18">
        <f t="shared" si="34"/>
        <v>5.945867999999999</v>
      </c>
      <c r="T218" s="18">
        <f t="shared" si="31"/>
        <v>2.4774449999999999</v>
      </c>
      <c r="U218" s="18">
        <f t="shared" si="32"/>
        <v>24.278960999999995</v>
      </c>
    </row>
    <row r="219" spans="1:21" s="5" customFormat="1" x14ac:dyDescent="0.25">
      <c r="A219" s="5" t="s">
        <v>1150</v>
      </c>
      <c r="B219" s="5" t="s">
        <v>9</v>
      </c>
      <c r="C219" s="31"/>
      <c r="D219" s="31">
        <v>19035.75</v>
      </c>
      <c r="E219" s="31">
        <v>19035.75</v>
      </c>
      <c r="F219" s="31">
        <v>127000</v>
      </c>
      <c r="G219" s="18">
        <v>26.1</v>
      </c>
      <c r="H219" s="18">
        <v>22.395</v>
      </c>
      <c r="I219" s="18">
        <f t="shared" si="35"/>
        <v>22.395</v>
      </c>
      <c r="J219" s="5" t="s">
        <v>35</v>
      </c>
      <c r="K219" s="5" t="s">
        <v>11</v>
      </c>
      <c r="L219" s="5">
        <v>84070</v>
      </c>
      <c r="M219" s="6">
        <v>42797</v>
      </c>
      <c r="N219" s="18">
        <f t="shared" si="29"/>
        <v>0.51508500000000002</v>
      </c>
      <c r="O219" s="18">
        <v>0</v>
      </c>
      <c r="P219" s="18">
        <f>N219*9</f>
        <v>4.6357650000000001</v>
      </c>
      <c r="Q219" s="18">
        <f t="shared" si="30"/>
        <v>6.1810200000000002</v>
      </c>
      <c r="R219" s="18">
        <f t="shared" si="33"/>
        <v>6.1810200000000002</v>
      </c>
      <c r="S219" s="18">
        <f t="shared" si="34"/>
        <v>6.1810200000000002</v>
      </c>
      <c r="T219" s="18">
        <f t="shared" si="31"/>
        <v>2.5754250000000001</v>
      </c>
      <c r="U219" s="18">
        <f t="shared" si="32"/>
        <v>25.754249999999999</v>
      </c>
    </row>
    <row r="220" spans="1:21" s="5" customFormat="1" x14ac:dyDescent="0.25">
      <c r="A220" s="5" t="s">
        <v>1346</v>
      </c>
      <c r="B220" s="5" t="s">
        <v>9</v>
      </c>
      <c r="C220" s="31"/>
      <c r="D220" s="31">
        <v>20105.05</v>
      </c>
      <c r="E220" s="31">
        <v>20105.05</v>
      </c>
      <c r="F220" s="31">
        <v>127000</v>
      </c>
      <c r="G220" s="18">
        <v>30.69</v>
      </c>
      <c r="H220" s="18">
        <v>23.652999999999999</v>
      </c>
      <c r="I220" s="18">
        <f t="shared" si="35"/>
        <v>23.652999999999999</v>
      </c>
      <c r="J220" s="5" t="s">
        <v>708</v>
      </c>
      <c r="K220" s="5" t="s">
        <v>82</v>
      </c>
      <c r="L220" s="5">
        <v>84341</v>
      </c>
      <c r="M220" s="6">
        <v>43132</v>
      </c>
      <c r="N220" s="18">
        <f t="shared" si="29"/>
        <v>0.54401899999999992</v>
      </c>
      <c r="O220" s="18">
        <v>0</v>
      </c>
      <c r="P220" s="18">
        <v>0</v>
      </c>
      <c r="Q220" s="18">
        <f t="shared" si="30"/>
        <v>6.5282279999999986</v>
      </c>
      <c r="R220" s="18">
        <f t="shared" si="33"/>
        <v>6.5282279999999986</v>
      </c>
      <c r="S220" s="18">
        <f t="shared" si="34"/>
        <v>6.5282279999999986</v>
      </c>
      <c r="T220" s="18">
        <f t="shared" si="31"/>
        <v>2.7200949999999997</v>
      </c>
      <c r="U220" s="18">
        <f t="shared" si="32"/>
        <v>22.304778999999996</v>
      </c>
    </row>
    <row r="221" spans="1:21" x14ac:dyDescent="0.25">
      <c r="A221" s="5" t="s">
        <v>1347</v>
      </c>
      <c r="B221" s="5" t="s">
        <v>9</v>
      </c>
      <c r="C221" s="31"/>
      <c r="D221" s="31">
        <v>21085.1</v>
      </c>
      <c r="E221" s="31">
        <v>21085.1</v>
      </c>
      <c r="F221" s="31">
        <v>127000</v>
      </c>
      <c r="G221" s="18">
        <v>32.24</v>
      </c>
      <c r="H221" s="18">
        <v>24.806000000000001</v>
      </c>
      <c r="I221" s="18">
        <f t="shared" si="35"/>
        <v>24.806000000000001</v>
      </c>
      <c r="J221" s="5" t="s">
        <v>708</v>
      </c>
      <c r="K221" s="5" t="s">
        <v>82</v>
      </c>
      <c r="L221" s="5">
        <v>84341</v>
      </c>
      <c r="M221" s="6">
        <v>43133</v>
      </c>
      <c r="N221" s="18">
        <f t="shared" si="29"/>
        <v>0.57053799999999999</v>
      </c>
      <c r="O221" s="18">
        <v>0</v>
      </c>
      <c r="P221" s="18">
        <v>0</v>
      </c>
      <c r="Q221" s="18">
        <f t="shared" si="30"/>
        <v>6.8464559999999999</v>
      </c>
      <c r="R221" s="18">
        <f t="shared" si="33"/>
        <v>6.8464559999999999</v>
      </c>
      <c r="S221" s="18">
        <f t="shared" si="34"/>
        <v>6.8464559999999999</v>
      </c>
      <c r="T221" s="18">
        <f t="shared" si="31"/>
        <v>2.8526899999999999</v>
      </c>
      <c r="U221" s="18">
        <f t="shared" si="32"/>
        <v>23.392057999999999</v>
      </c>
    </row>
    <row r="222" spans="1:21" x14ac:dyDescent="0.25">
      <c r="A222" s="5" t="s">
        <v>1348</v>
      </c>
      <c r="B222" s="5" t="s">
        <v>9</v>
      </c>
      <c r="C222" s="31"/>
      <c r="D222" s="31">
        <v>21085.1</v>
      </c>
      <c r="E222" s="31">
        <v>21085.1</v>
      </c>
      <c r="F222" s="31">
        <v>127000</v>
      </c>
      <c r="G222" s="18">
        <v>32.24</v>
      </c>
      <c r="H222" s="18">
        <v>24.806000000000001</v>
      </c>
      <c r="I222" s="18">
        <f t="shared" si="35"/>
        <v>24.806000000000001</v>
      </c>
      <c r="J222" s="5" t="s">
        <v>708</v>
      </c>
      <c r="K222" s="5" t="s">
        <v>82</v>
      </c>
      <c r="L222" s="5">
        <v>84341</v>
      </c>
      <c r="M222" s="6">
        <v>43132</v>
      </c>
      <c r="N222" s="18">
        <f t="shared" si="29"/>
        <v>0.57053799999999999</v>
      </c>
      <c r="O222" s="18">
        <v>0</v>
      </c>
      <c r="P222" s="18">
        <v>0</v>
      </c>
      <c r="Q222" s="18">
        <f t="shared" si="30"/>
        <v>6.8464559999999999</v>
      </c>
      <c r="R222" s="18">
        <f t="shared" si="33"/>
        <v>6.8464559999999999</v>
      </c>
      <c r="S222" s="18">
        <f t="shared" si="34"/>
        <v>6.8464559999999999</v>
      </c>
      <c r="T222" s="18">
        <f t="shared" si="31"/>
        <v>2.8526899999999999</v>
      </c>
      <c r="U222" s="18">
        <f t="shared" si="32"/>
        <v>23.392057999999999</v>
      </c>
    </row>
    <row r="223" spans="1:21" x14ac:dyDescent="0.25">
      <c r="A223" s="5" t="s">
        <v>1154</v>
      </c>
      <c r="B223" s="5" t="s">
        <v>9</v>
      </c>
      <c r="C223" s="31"/>
      <c r="D223" s="31">
        <v>5143.3500000000004</v>
      </c>
      <c r="E223" s="31">
        <v>5143.3500000000004</v>
      </c>
      <c r="F223" s="31">
        <v>27300</v>
      </c>
      <c r="G223" s="18">
        <v>7.15</v>
      </c>
      <c r="H223" s="18">
        <v>6.0510000000000002</v>
      </c>
      <c r="I223" s="18">
        <f t="shared" si="35"/>
        <v>6.051000000000001</v>
      </c>
      <c r="J223" s="5" t="s">
        <v>247</v>
      </c>
      <c r="K223" s="5" t="s">
        <v>11</v>
      </c>
      <c r="L223" s="5">
        <v>84047</v>
      </c>
      <c r="M223" s="6">
        <v>42539</v>
      </c>
      <c r="N223" s="18">
        <f t="shared" si="29"/>
        <v>0.13917300000000002</v>
      </c>
      <c r="O223" s="18">
        <f>N223*6</f>
        <v>0.83503800000000017</v>
      </c>
      <c r="P223" s="18">
        <f>N223*12</f>
        <v>1.6700760000000003</v>
      </c>
      <c r="Q223" s="18">
        <f t="shared" si="30"/>
        <v>1.6700760000000003</v>
      </c>
      <c r="R223" s="18">
        <f t="shared" si="33"/>
        <v>1.6700760000000003</v>
      </c>
      <c r="S223" s="18">
        <f t="shared" si="34"/>
        <v>1.6700760000000003</v>
      </c>
      <c r="T223" s="18">
        <f t="shared" si="31"/>
        <v>0.69586500000000007</v>
      </c>
      <c r="U223" s="18">
        <f t="shared" si="32"/>
        <v>8.2112069999999999</v>
      </c>
    </row>
    <row r="224" spans="1:21" x14ac:dyDescent="0.25">
      <c r="A224" s="5" t="s">
        <v>1155</v>
      </c>
      <c r="B224" s="5" t="s">
        <v>9</v>
      </c>
      <c r="C224" s="31"/>
      <c r="D224" s="31">
        <v>8589.25</v>
      </c>
      <c r="E224" s="31">
        <v>8589.25</v>
      </c>
      <c r="F224" s="31">
        <v>49000</v>
      </c>
      <c r="G224" s="18">
        <v>12.4</v>
      </c>
      <c r="H224" s="18">
        <v>10.105</v>
      </c>
      <c r="I224" s="18">
        <f t="shared" si="35"/>
        <v>10.105</v>
      </c>
      <c r="J224" s="5" t="s">
        <v>372</v>
      </c>
      <c r="K224" s="5" t="s">
        <v>11</v>
      </c>
      <c r="L224" s="5">
        <v>84107</v>
      </c>
      <c r="M224" s="6">
        <v>42830</v>
      </c>
      <c r="N224" s="18">
        <f t="shared" si="29"/>
        <v>0.23241500000000001</v>
      </c>
      <c r="O224" s="18">
        <v>0</v>
      </c>
      <c r="P224" s="18">
        <f>N224*8</f>
        <v>1.8593200000000001</v>
      </c>
      <c r="Q224" s="18">
        <f t="shared" si="30"/>
        <v>2.78898</v>
      </c>
      <c r="R224" s="18">
        <f t="shared" si="33"/>
        <v>2.78898</v>
      </c>
      <c r="S224" s="18">
        <f t="shared" si="34"/>
        <v>2.78898</v>
      </c>
      <c r="T224" s="18">
        <f t="shared" si="31"/>
        <v>1.162075</v>
      </c>
      <c r="U224" s="18">
        <f t="shared" si="32"/>
        <v>11.388335</v>
      </c>
    </row>
    <row r="225" spans="1:21" s="5" customFormat="1" x14ac:dyDescent="0.25">
      <c r="A225" s="5" t="s">
        <v>1349</v>
      </c>
      <c r="B225" s="5" t="s">
        <v>9</v>
      </c>
      <c r="C225" s="31"/>
      <c r="D225" s="31">
        <v>8723.5499999999993</v>
      </c>
      <c r="E225" s="31">
        <v>8723.5499999999993</v>
      </c>
      <c r="F225" s="31">
        <v>127000</v>
      </c>
      <c r="G225" s="18">
        <v>12.09</v>
      </c>
      <c r="H225" s="18">
        <v>10.263</v>
      </c>
      <c r="I225" s="18">
        <f t="shared" si="35"/>
        <v>10.263</v>
      </c>
      <c r="J225" s="5" t="s">
        <v>708</v>
      </c>
      <c r="K225" s="5" t="s">
        <v>82</v>
      </c>
      <c r="L225" s="5">
        <v>84341</v>
      </c>
      <c r="M225" s="6">
        <v>43153</v>
      </c>
      <c r="N225" s="18">
        <f t="shared" si="29"/>
        <v>0.23604899999999998</v>
      </c>
      <c r="O225" s="18">
        <v>0</v>
      </c>
      <c r="P225" s="18">
        <v>0</v>
      </c>
      <c r="Q225" s="18">
        <f t="shared" si="30"/>
        <v>2.8325879999999999</v>
      </c>
      <c r="R225" s="18">
        <f t="shared" si="33"/>
        <v>2.8325879999999999</v>
      </c>
      <c r="S225" s="18">
        <f t="shared" si="34"/>
        <v>2.8325879999999999</v>
      </c>
      <c r="T225" s="18">
        <f t="shared" si="31"/>
        <v>1.180245</v>
      </c>
      <c r="U225" s="18">
        <f t="shared" si="32"/>
        <v>9.6780089999999994</v>
      </c>
    </row>
    <row r="226" spans="1:21" s="5" customFormat="1" x14ac:dyDescent="0.25">
      <c r="A226" s="5" t="s">
        <v>1156</v>
      </c>
      <c r="B226" s="5" t="s">
        <v>9</v>
      </c>
      <c r="C226" s="31"/>
      <c r="D226" s="31">
        <v>21250</v>
      </c>
      <c r="E226" s="31">
        <v>21250</v>
      </c>
      <c r="F226" s="31">
        <v>127000</v>
      </c>
      <c r="G226" s="18">
        <v>30</v>
      </c>
      <c r="H226" s="18">
        <v>25.890999999999998</v>
      </c>
      <c r="I226" s="18">
        <f t="shared" si="35"/>
        <v>25</v>
      </c>
      <c r="J226" s="5" t="s">
        <v>67</v>
      </c>
      <c r="K226" s="5" t="s">
        <v>11</v>
      </c>
      <c r="L226" s="5">
        <v>84095</v>
      </c>
      <c r="M226" s="6">
        <v>42775</v>
      </c>
      <c r="N226" s="18">
        <f t="shared" si="29"/>
        <v>0.57499999999999996</v>
      </c>
      <c r="O226" s="18">
        <v>0</v>
      </c>
      <c r="P226" s="18">
        <f>N226*10</f>
        <v>5.75</v>
      </c>
      <c r="Q226" s="18">
        <f t="shared" si="30"/>
        <v>6.8999999999999995</v>
      </c>
      <c r="R226" s="18">
        <f t="shared" si="33"/>
        <v>6.8999999999999995</v>
      </c>
      <c r="S226" s="18">
        <f t="shared" si="34"/>
        <v>6.8999999999999995</v>
      </c>
      <c r="T226" s="18">
        <f t="shared" si="31"/>
        <v>2.875</v>
      </c>
      <c r="U226" s="18">
        <f t="shared" si="32"/>
        <v>29.324999999999996</v>
      </c>
    </row>
    <row r="227" spans="1:21" s="5" customFormat="1" x14ac:dyDescent="0.25">
      <c r="A227" s="5" t="s">
        <v>1157</v>
      </c>
      <c r="B227" s="5" t="s">
        <v>9</v>
      </c>
      <c r="C227" s="31"/>
      <c r="D227" s="31">
        <v>21250</v>
      </c>
      <c r="E227" s="31">
        <v>21250</v>
      </c>
      <c r="F227" s="31">
        <v>127000</v>
      </c>
      <c r="G227" s="18">
        <v>30</v>
      </c>
      <c r="H227" s="18">
        <v>25.890999999999998</v>
      </c>
      <c r="I227" s="18">
        <f t="shared" si="35"/>
        <v>25</v>
      </c>
      <c r="J227" s="5" t="s">
        <v>67</v>
      </c>
      <c r="K227" s="5" t="s">
        <v>11</v>
      </c>
      <c r="L227" s="5">
        <v>84095</v>
      </c>
      <c r="M227" s="6">
        <v>42775</v>
      </c>
      <c r="N227" s="18">
        <f t="shared" si="29"/>
        <v>0.57499999999999996</v>
      </c>
      <c r="O227" s="18">
        <v>0</v>
      </c>
      <c r="P227" s="18">
        <f>N227*10</f>
        <v>5.75</v>
      </c>
      <c r="Q227" s="18">
        <f t="shared" si="30"/>
        <v>6.8999999999999995</v>
      </c>
      <c r="R227" s="18">
        <f t="shared" si="33"/>
        <v>6.8999999999999995</v>
      </c>
      <c r="S227" s="18">
        <f t="shared" si="34"/>
        <v>6.8999999999999995</v>
      </c>
      <c r="T227" s="18">
        <f t="shared" si="31"/>
        <v>2.875</v>
      </c>
      <c r="U227" s="18">
        <f t="shared" si="32"/>
        <v>29.324999999999996</v>
      </c>
    </row>
    <row r="228" spans="1:21" s="5" customFormat="1" x14ac:dyDescent="0.25">
      <c r="A228" s="5" t="s">
        <v>1158</v>
      </c>
      <c r="B228" s="5" t="s">
        <v>9</v>
      </c>
      <c r="C228" s="31"/>
      <c r="D228" s="31">
        <v>21250</v>
      </c>
      <c r="E228" s="31">
        <v>21250</v>
      </c>
      <c r="F228" s="31">
        <v>127000</v>
      </c>
      <c r="G228" s="18">
        <v>30</v>
      </c>
      <c r="H228" s="18">
        <v>25.890999999999998</v>
      </c>
      <c r="I228" s="18">
        <f t="shared" si="35"/>
        <v>25</v>
      </c>
      <c r="J228" s="5" t="s">
        <v>67</v>
      </c>
      <c r="K228" s="5" t="s">
        <v>11</v>
      </c>
      <c r="L228" s="5">
        <v>84095</v>
      </c>
      <c r="M228" s="6">
        <v>42775</v>
      </c>
      <c r="N228" s="18">
        <f t="shared" si="29"/>
        <v>0.57499999999999996</v>
      </c>
      <c r="O228" s="18">
        <v>0</v>
      </c>
      <c r="P228" s="18">
        <f>N228*10</f>
        <v>5.75</v>
      </c>
      <c r="Q228" s="18">
        <f t="shared" si="30"/>
        <v>6.8999999999999995</v>
      </c>
      <c r="R228" s="18">
        <f t="shared" si="33"/>
        <v>6.8999999999999995</v>
      </c>
      <c r="S228" s="18">
        <f t="shared" si="34"/>
        <v>6.8999999999999995</v>
      </c>
      <c r="T228" s="18">
        <f t="shared" si="31"/>
        <v>2.875</v>
      </c>
      <c r="U228" s="18">
        <f t="shared" si="32"/>
        <v>29.324999999999996</v>
      </c>
    </row>
    <row r="229" spans="1:21" x14ac:dyDescent="0.25">
      <c r="A229" s="5" t="s">
        <v>1159</v>
      </c>
      <c r="B229" s="5" t="s">
        <v>9</v>
      </c>
      <c r="C229" s="31"/>
      <c r="D229" s="31">
        <v>14123.6</v>
      </c>
      <c r="E229" s="31">
        <v>14123.6</v>
      </c>
      <c r="F229" s="31">
        <v>127000</v>
      </c>
      <c r="G229" s="18">
        <v>22.5</v>
      </c>
      <c r="H229" s="18">
        <v>16.616</v>
      </c>
      <c r="I229" s="18">
        <f t="shared" si="35"/>
        <v>16.616</v>
      </c>
      <c r="J229" s="5" t="s">
        <v>67</v>
      </c>
      <c r="K229" s="5" t="s">
        <v>11</v>
      </c>
      <c r="L229" s="5">
        <v>84095</v>
      </c>
      <c r="M229" s="6">
        <v>42775</v>
      </c>
      <c r="N229" s="18">
        <f t="shared" si="29"/>
        <v>0.38216800000000001</v>
      </c>
      <c r="O229" s="18">
        <v>0</v>
      </c>
      <c r="P229" s="18">
        <f>N229*10</f>
        <v>3.8216800000000002</v>
      </c>
      <c r="Q229" s="18">
        <f t="shared" si="30"/>
        <v>4.5860159999999999</v>
      </c>
      <c r="R229" s="18">
        <f t="shared" si="33"/>
        <v>4.5860159999999999</v>
      </c>
      <c r="S229" s="18">
        <f t="shared" si="34"/>
        <v>4.5860159999999999</v>
      </c>
      <c r="T229" s="18">
        <f t="shared" si="31"/>
        <v>1.9108400000000001</v>
      </c>
      <c r="U229" s="18">
        <f t="shared" si="32"/>
        <v>19.490568</v>
      </c>
    </row>
    <row r="230" spans="1:21" x14ac:dyDescent="0.25">
      <c r="A230" s="5" t="s">
        <v>1160</v>
      </c>
      <c r="B230" s="5" t="s">
        <v>9</v>
      </c>
      <c r="C230" s="31"/>
      <c r="D230" s="31">
        <v>19780.349999999999</v>
      </c>
      <c r="E230" s="31">
        <v>19780.349999999999</v>
      </c>
      <c r="F230" s="31">
        <v>127000</v>
      </c>
      <c r="G230" s="18">
        <v>30</v>
      </c>
      <c r="H230" s="18">
        <v>23.271000000000001</v>
      </c>
      <c r="I230" s="18">
        <f t="shared" si="35"/>
        <v>23.271000000000001</v>
      </c>
      <c r="J230" s="5" t="s">
        <v>67</v>
      </c>
      <c r="K230" s="5" t="s">
        <v>11</v>
      </c>
      <c r="L230" s="5">
        <v>84095</v>
      </c>
      <c r="M230" s="6">
        <v>42775</v>
      </c>
      <c r="N230" s="18">
        <f t="shared" si="29"/>
        <v>0.53523299999999996</v>
      </c>
      <c r="O230" s="18">
        <v>0</v>
      </c>
      <c r="P230" s="18">
        <f>N230*10</f>
        <v>5.3523299999999994</v>
      </c>
      <c r="Q230" s="18">
        <f t="shared" si="30"/>
        <v>6.4227959999999999</v>
      </c>
      <c r="R230" s="18">
        <f t="shared" si="33"/>
        <v>6.4227959999999999</v>
      </c>
      <c r="S230" s="18">
        <f t="shared" si="34"/>
        <v>6.4227959999999999</v>
      </c>
      <c r="T230" s="18">
        <f t="shared" si="31"/>
        <v>2.6761649999999997</v>
      </c>
      <c r="U230" s="18">
        <f t="shared" si="32"/>
        <v>27.296882999999998</v>
      </c>
    </row>
    <row r="231" spans="1:21" x14ac:dyDescent="0.25">
      <c r="A231" s="5" t="s">
        <v>1350</v>
      </c>
      <c r="B231" s="5" t="s">
        <v>9</v>
      </c>
      <c r="C231" s="31"/>
      <c r="D231" s="31">
        <v>16049.7</v>
      </c>
      <c r="E231" s="31">
        <v>16049.7</v>
      </c>
      <c r="F231" s="31">
        <v>127000</v>
      </c>
      <c r="G231" s="18">
        <v>23.56</v>
      </c>
      <c r="H231" s="18">
        <v>18.882000000000001</v>
      </c>
      <c r="I231" s="18">
        <f t="shared" si="35"/>
        <v>18.882000000000001</v>
      </c>
      <c r="J231" s="5" t="s">
        <v>247</v>
      </c>
      <c r="K231" s="5" t="s">
        <v>11</v>
      </c>
      <c r="L231" s="5">
        <v>84047</v>
      </c>
      <c r="M231" s="6">
        <v>43122</v>
      </c>
      <c r="N231" s="18">
        <f t="shared" si="29"/>
        <v>0.43428600000000001</v>
      </c>
      <c r="O231" s="18">
        <v>0</v>
      </c>
      <c r="P231" s="18">
        <v>0</v>
      </c>
      <c r="Q231" s="18">
        <f t="shared" si="30"/>
        <v>5.2114320000000003</v>
      </c>
      <c r="R231" s="18">
        <f t="shared" si="33"/>
        <v>5.2114320000000003</v>
      </c>
      <c r="S231" s="18">
        <f t="shared" si="34"/>
        <v>5.2114320000000003</v>
      </c>
      <c r="T231" s="18">
        <f t="shared" si="31"/>
        <v>2.17143</v>
      </c>
      <c r="U231" s="18">
        <f t="shared" si="32"/>
        <v>17.805726</v>
      </c>
    </row>
    <row r="232" spans="1:21" x14ac:dyDescent="0.25">
      <c r="A232" s="5" t="s">
        <v>1351</v>
      </c>
      <c r="B232" s="5" t="s">
        <v>9</v>
      </c>
      <c r="C232" s="31"/>
      <c r="D232" s="31">
        <v>15515.9</v>
      </c>
      <c r="E232" s="31">
        <v>15515.9</v>
      </c>
      <c r="F232" s="31">
        <v>127000</v>
      </c>
      <c r="G232" s="18">
        <v>23.25</v>
      </c>
      <c r="H232" s="18">
        <v>18.254000000000001</v>
      </c>
      <c r="I232" s="18">
        <f t="shared" si="35"/>
        <v>18.254000000000001</v>
      </c>
      <c r="J232" s="5" t="s">
        <v>247</v>
      </c>
      <c r="K232" s="5" t="s">
        <v>11</v>
      </c>
      <c r="L232" s="5">
        <v>84047</v>
      </c>
      <c r="M232" s="6">
        <v>43122</v>
      </c>
      <c r="N232" s="18">
        <f t="shared" si="29"/>
        <v>0.41984200000000005</v>
      </c>
      <c r="O232" s="18">
        <v>0</v>
      </c>
      <c r="P232" s="18">
        <v>0</v>
      </c>
      <c r="Q232" s="18">
        <f t="shared" si="30"/>
        <v>5.0381040000000006</v>
      </c>
      <c r="R232" s="18">
        <f t="shared" si="33"/>
        <v>5.0381040000000006</v>
      </c>
      <c r="S232" s="18">
        <f t="shared" si="34"/>
        <v>5.0381040000000006</v>
      </c>
      <c r="T232" s="18">
        <f t="shared" si="31"/>
        <v>2.0992100000000002</v>
      </c>
      <c r="U232" s="18">
        <f t="shared" si="32"/>
        <v>17.213522000000001</v>
      </c>
    </row>
    <row r="233" spans="1:21" x14ac:dyDescent="0.25">
      <c r="A233" s="5" t="s">
        <v>1352</v>
      </c>
      <c r="B233" s="5" t="s">
        <v>9</v>
      </c>
      <c r="C233" s="31"/>
      <c r="D233" s="31">
        <v>18071</v>
      </c>
      <c r="E233" s="31">
        <v>18071</v>
      </c>
      <c r="F233" s="31">
        <v>127000</v>
      </c>
      <c r="G233" s="18">
        <v>26.66</v>
      </c>
      <c r="H233" s="18">
        <v>21.26</v>
      </c>
      <c r="I233" s="18">
        <f t="shared" si="35"/>
        <v>21.26</v>
      </c>
      <c r="J233" s="5" t="s">
        <v>247</v>
      </c>
      <c r="K233" s="5" t="s">
        <v>11</v>
      </c>
      <c r="L233" s="5">
        <v>84047</v>
      </c>
      <c r="M233" s="6">
        <v>43122</v>
      </c>
      <c r="N233" s="18">
        <f t="shared" si="29"/>
        <v>0.48898000000000003</v>
      </c>
      <c r="O233" s="18">
        <v>0</v>
      </c>
      <c r="P233" s="18">
        <v>0</v>
      </c>
      <c r="Q233" s="18">
        <f t="shared" si="30"/>
        <v>5.8677600000000005</v>
      </c>
      <c r="R233" s="18">
        <f t="shared" si="33"/>
        <v>5.8677600000000005</v>
      </c>
      <c r="S233" s="18">
        <f t="shared" si="34"/>
        <v>5.8677600000000005</v>
      </c>
      <c r="T233" s="18">
        <f t="shared" si="31"/>
        <v>2.4449000000000001</v>
      </c>
      <c r="U233" s="18">
        <f t="shared" si="32"/>
        <v>20.048180000000002</v>
      </c>
    </row>
    <row r="234" spans="1:21" x14ac:dyDescent="0.25">
      <c r="A234" s="5" t="s">
        <v>1353</v>
      </c>
      <c r="B234" s="5" t="s">
        <v>9</v>
      </c>
      <c r="C234" s="31"/>
      <c r="D234" s="31">
        <v>21250</v>
      </c>
      <c r="E234" s="31">
        <v>21250</v>
      </c>
      <c r="F234" s="31">
        <v>127000</v>
      </c>
      <c r="G234" s="18">
        <v>34.1</v>
      </c>
      <c r="H234" s="18">
        <v>27.422000000000001</v>
      </c>
      <c r="I234" s="18">
        <f t="shared" si="35"/>
        <v>25</v>
      </c>
      <c r="J234" s="5" t="s">
        <v>247</v>
      </c>
      <c r="K234" s="5" t="s">
        <v>11</v>
      </c>
      <c r="L234" s="5">
        <v>84047</v>
      </c>
      <c r="M234" s="6">
        <v>43137</v>
      </c>
      <c r="N234" s="18">
        <f t="shared" si="29"/>
        <v>0.57499999999999996</v>
      </c>
      <c r="O234" s="18">
        <v>0</v>
      </c>
      <c r="P234" s="18">
        <v>0</v>
      </c>
      <c r="Q234" s="18">
        <f t="shared" si="30"/>
        <v>6.8999999999999995</v>
      </c>
      <c r="R234" s="18">
        <f t="shared" si="33"/>
        <v>6.8999999999999995</v>
      </c>
      <c r="S234" s="18">
        <f t="shared" si="34"/>
        <v>6.8999999999999995</v>
      </c>
      <c r="T234" s="18">
        <f t="shared" si="31"/>
        <v>2.875</v>
      </c>
      <c r="U234" s="18">
        <f t="shared" si="32"/>
        <v>23.574999999999999</v>
      </c>
    </row>
    <row r="235" spans="1:21" x14ac:dyDescent="0.25">
      <c r="A235" s="5" t="s">
        <v>1354</v>
      </c>
      <c r="B235" s="5" t="s">
        <v>9</v>
      </c>
      <c r="C235" s="31"/>
      <c r="D235" s="31">
        <v>19650.3</v>
      </c>
      <c r="E235" s="31">
        <v>19650.3</v>
      </c>
      <c r="F235" s="31">
        <v>127000</v>
      </c>
      <c r="G235" s="18">
        <v>29.14</v>
      </c>
      <c r="H235" s="18">
        <v>23.117999999999999</v>
      </c>
      <c r="I235" s="18">
        <f t="shared" si="35"/>
        <v>23.117999999999999</v>
      </c>
      <c r="J235" s="5" t="s">
        <v>247</v>
      </c>
      <c r="K235" s="5" t="s">
        <v>11</v>
      </c>
      <c r="L235" s="5">
        <v>84047</v>
      </c>
      <c r="M235" s="6">
        <v>43122</v>
      </c>
      <c r="N235" s="18">
        <f t="shared" si="29"/>
        <v>0.53171399999999991</v>
      </c>
      <c r="O235" s="18">
        <v>0</v>
      </c>
      <c r="P235" s="18">
        <v>0</v>
      </c>
      <c r="Q235" s="18">
        <f t="shared" si="30"/>
        <v>6.3805679999999985</v>
      </c>
      <c r="R235" s="18">
        <f t="shared" si="33"/>
        <v>6.3805679999999985</v>
      </c>
      <c r="S235" s="18">
        <f t="shared" si="34"/>
        <v>6.3805679999999985</v>
      </c>
      <c r="T235" s="18">
        <f t="shared" si="31"/>
        <v>2.6585699999999997</v>
      </c>
      <c r="U235" s="18">
        <f t="shared" si="32"/>
        <v>21.800273999999998</v>
      </c>
    </row>
    <row r="236" spans="1:21" x14ac:dyDescent="0.25">
      <c r="A236" s="5" t="s">
        <v>1162</v>
      </c>
      <c r="B236" s="5" t="s">
        <v>9</v>
      </c>
      <c r="C236" s="31"/>
      <c r="D236" s="31">
        <v>20983.95</v>
      </c>
      <c r="E236" s="31">
        <v>20983.95</v>
      </c>
      <c r="F236" s="31">
        <v>87000</v>
      </c>
      <c r="G236" s="18">
        <v>30</v>
      </c>
      <c r="H236" s="18">
        <v>24.687000000000001</v>
      </c>
      <c r="I236" s="18">
        <f t="shared" si="35"/>
        <v>24.687000000000001</v>
      </c>
      <c r="J236" s="5" t="s">
        <v>247</v>
      </c>
      <c r="K236" s="5" t="s">
        <v>11</v>
      </c>
      <c r="L236" s="5">
        <v>84047</v>
      </c>
      <c r="M236" s="6">
        <v>42794</v>
      </c>
      <c r="N236" s="18">
        <f t="shared" si="29"/>
        <v>0.567801</v>
      </c>
      <c r="O236" s="18">
        <v>0</v>
      </c>
      <c r="P236" s="18">
        <f>N236*10</f>
        <v>5.6780100000000004</v>
      </c>
      <c r="Q236" s="18">
        <f t="shared" si="30"/>
        <v>6.813612</v>
      </c>
      <c r="R236" s="18">
        <f t="shared" si="33"/>
        <v>6.813612</v>
      </c>
      <c r="S236" s="18">
        <f t="shared" si="34"/>
        <v>6.813612</v>
      </c>
      <c r="T236" s="18">
        <f t="shared" si="31"/>
        <v>2.8390050000000002</v>
      </c>
      <c r="U236" s="18">
        <f t="shared" si="32"/>
        <v>28.957850999999998</v>
      </c>
    </row>
    <row r="237" spans="1:21" x14ac:dyDescent="0.25">
      <c r="A237" s="5" t="s">
        <v>1164</v>
      </c>
      <c r="B237" s="5" t="s">
        <v>9</v>
      </c>
      <c r="C237" s="31"/>
      <c r="D237" s="31">
        <v>14635.3</v>
      </c>
      <c r="E237" s="31">
        <v>14635.3</v>
      </c>
      <c r="F237" s="31">
        <v>72000</v>
      </c>
      <c r="G237" s="18">
        <v>21.3</v>
      </c>
      <c r="H237" s="18">
        <v>17.218</v>
      </c>
      <c r="I237" s="18">
        <f t="shared" si="35"/>
        <v>17.218</v>
      </c>
      <c r="J237" s="5" t="s">
        <v>247</v>
      </c>
      <c r="K237" s="5" t="s">
        <v>11</v>
      </c>
      <c r="L237" s="5">
        <v>84047</v>
      </c>
      <c r="M237" s="6">
        <v>42794</v>
      </c>
      <c r="N237" s="18">
        <f t="shared" si="29"/>
        <v>0.39601399999999998</v>
      </c>
      <c r="O237" s="18">
        <v>0</v>
      </c>
      <c r="P237" s="18">
        <f>N237*10</f>
        <v>3.96014</v>
      </c>
      <c r="Q237" s="18">
        <f t="shared" si="30"/>
        <v>4.7521679999999993</v>
      </c>
      <c r="R237" s="18">
        <f t="shared" si="33"/>
        <v>4.7521679999999993</v>
      </c>
      <c r="S237" s="18">
        <f t="shared" si="34"/>
        <v>4.7521679999999993</v>
      </c>
      <c r="T237" s="18">
        <f t="shared" si="31"/>
        <v>1.98007</v>
      </c>
      <c r="U237" s="18">
        <f t="shared" si="32"/>
        <v>20.196714</v>
      </c>
    </row>
    <row r="238" spans="1:21" x14ac:dyDescent="0.25">
      <c r="A238" s="5" t="s">
        <v>1166</v>
      </c>
      <c r="B238" s="5" t="s">
        <v>9</v>
      </c>
      <c r="C238" s="31"/>
      <c r="D238" s="31">
        <v>11592.3</v>
      </c>
      <c r="E238" s="31">
        <v>11592.3</v>
      </c>
      <c r="F238" s="31">
        <v>127000</v>
      </c>
      <c r="G238" s="18">
        <v>17.399999999999999</v>
      </c>
      <c r="H238" s="18">
        <v>13.638</v>
      </c>
      <c r="I238" s="18">
        <f t="shared" si="35"/>
        <v>13.638</v>
      </c>
      <c r="J238" s="5" t="s">
        <v>247</v>
      </c>
      <c r="K238" s="5" t="s">
        <v>11</v>
      </c>
      <c r="L238" s="5">
        <v>84047</v>
      </c>
      <c r="M238" s="6">
        <v>42768</v>
      </c>
      <c r="N238" s="18">
        <f t="shared" si="29"/>
        <v>0.31367400000000001</v>
      </c>
      <c r="O238" s="18">
        <v>0</v>
      </c>
      <c r="P238" s="18">
        <f>N238*10</f>
        <v>3.1367400000000001</v>
      </c>
      <c r="Q238" s="18">
        <f t="shared" si="30"/>
        <v>3.7640880000000001</v>
      </c>
      <c r="R238" s="18">
        <f t="shared" si="33"/>
        <v>3.7640880000000001</v>
      </c>
      <c r="S238" s="18">
        <f t="shared" si="34"/>
        <v>3.7640880000000001</v>
      </c>
      <c r="T238" s="18">
        <f t="shared" si="31"/>
        <v>1.56837</v>
      </c>
      <c r="U238" s="18">
        <f t="shared" si="32"/>
        <v>15.997374000000002</v>
      </c>
    </row>
    <row r="239" spans="1:21" x14ac:dyDescent="0.25">
      <c r="A239" s="5" t="s">
        <v>1167</v>
      </c>
      <c r="B239" s="5" t="s">
        <v>9</v>
      </c>
      <c r="C239" s="31"/>
      <c r="D239" s="31">
        <v>21250</v>
      </c>
      <c r="E239" s="31">
        <v>21250</v>
      </c>
      <c r="F239" s="31">
        <v>127000</v>
      </c>
      <c r="G239" s="18">
        <v>30</v>
      </c>
      <c r="H239" s="18">
        <v>25.658999999999999</v>
      </c>
      <c r="I239" s="18">
        <f t="shared" si="35"/>
        <v>25</v>
      </c>
      <c r="J239" s="5" t="s">
        <v>247</v>
      </c>
      <c r="K239" s="5" t="s">
        <v>11</v>
      </c>
      <c r="L239" s="5">
        <v>84047</v>
      </c>
      <c r="M239" s="6">
        <v>42768</v>
      </c>
      <c r="N239" s="18">
        <f t="shared" si="29"/>
        <v>0.57499999999999996</v>
      </c>
      <c r="O239" s="18">
        <v>0</v>
      </c>
      <c r="P239" s="18">
        <f>N239*10</f>
        <v>5.75</v>
      </c>
      <c r="Q239" s="18">
        <f t="shared" si="30"/>
        <v>6.8999999999999995</v>
      </c>
      <c r="R239" s="18">
        <f t="shared" si="33"/>
        <v>6.8999999999999995</v>
      </c>
      <c r="S239" s="18">
        <f t="shared" si="34"/>
        <v>6.8999999999999995</v>
      </c>
      <c r="T239" s="18">
        <f t="shared" si="31"/>
        <v>2.875</v>
      </c>
      <c r="U239" s="18">
        <f t="shared" si="32"/>
        <v>29.324999999999996</v>
      </c>
    </row>
    <row r="240" spans="1:21" x14ac:dyDescent="0.25">
      <c r="A240" s="5" t="s">
        <v>1168</v>
      </c>
      <c r="B240" s="5" t="s">
        <v>9</v>
      </c>
      <c r="C240" s="31"/>
      <c r="D240" s="31">
        <v>15198</v>
      </c>
      <c r="E240" s="31">
        <v>15198</v>
      </c>
      <c r="F240" s="31">
        <v>127000</v>
      </c>
      <c r="G240" s="18">
        <v>22.5</v>
      </c>
      <c r="H240" s="18">
        <v>17.88</v>
      </c>
      <c r="I240" s="18">
        <f t="shared" si="35"/>
        <v>17.88</v>
      </c>
      <c r="J240" s="5" t="s">
        <v>247</v>
      </c>
      <c r="K240" s="5" t="s">
        <v>11</v>
      </c>
      <c r="L240" s="5">
        <v>84047</v>
      </c>
      <c r="M240" s="6">
        <v>42768</v>
      </c>
      <c r="N240" s="18">
        <f t="shared" si="29"/>
        <v>0.41123999999999999</v>
      </c>
      <c r="O240" s="18">
        <v>0</v>
      </c>
      <c r="P240" s="18">
        <f>N240*10</f>
        <v>4.1124000000000001</v>
      </c>
      <c r="Q240" s="18">
        <f t="shared" si="30"/>
        <v>4.9348799999999997</v>
      </c>
      <c r="R240" s="18">
        <f t="shared" si="33"/>
        <v>4.9348799999999997</v>
      </c>
      <c r="S240" s="18">
        <f t="shared" si="34"/>
        <v>4.9348799999999997</v>
      </c>
      <c r="T240" s="18">
        <f t="shared" si="31"/>
        <v>2.0562</v>
      </c>
      <c r="U240" s="18">
        <f t="shared" si="32"/>
        <v>20.973240000000001</v>
      </c>
    </row>
    <row r="241" spans="1:21" x14ac:dyDescent="0.25">
      <c r="A241" s="5" t="s">
        <v>1169</v>
      </c>
      <c r="B241" s="5" t="s">
        <v>9</v>
      </c>
      <c r="C241" s="31"/>
      <c r="D241" s="31">
        <v>21250</v>
      </c>
      <c r="E241" s="31">
        <v>21250</v>
      </c>
      <c r="F241" s="31">
        <v>127000</v>
      </c>
      <c r="G241" s="18">
        <v>36.6</v>
      </c>
      <c r="H241" s="18">
        <v>27.257000000000001</v>
      </c>
      <c r="I241" s="18">
        <f t="shared" si="35"/>
        <v>25</v>
      </c>
      <c r="J241" s="5" t="s">
        <v>247</v>
      </c>
      <c r="K241" s="5" t="s">
        <v>11</v>
      </c>
      <c r="L241" s="5">
        <v>84047</v>
      </c>
      <c r="M241" s="6">
        <v>42796</v>
      </c>
      <c r="N241" s="18">
        <f t="shared" si="29"/>
        <v>0.57499999999999996</v>
      </c>
      <c r="O241" s="18">
        <v>0</v>
      </c>
      <c r="P241" s="18">
        <f>N241*9</f>
        <v>5.1749999999999998</v>
      </c>
      <c r="Q241" s="18">
        <f t="shared" si="30"/>
        <v>6.8999999999999995</v>
      </c>
      <c r="R241" s="18">
        <f t="shared" si="33"/>
        <v>6.8999999999999995</v>
      </c>
      <c r="S241" s="18">
        <f t="shared" si="34"/>
        <v>6.8999999999999995</v>
      </c>
      <c r="T241" s="18">
        <f t="shared" si="31"/>
        <v>2.875</v>
      </c>
      <c r="U241" s="18">
        <f t="shared" si="32"/>
        <v>28.749999999999996</v>
      </c>
    </row>
    <row r="242" spans="1:21" x14ac:dyDescent="0.25">
      <c r="A242" s="5" t="s">
        <v>1170</v>
      </c>
      <c r="B242" s="5" t="s">
        <v>9</v>
      </c>
      <c r="C242" s="31"/>
      <c r="D242" s="31">
        <v>19141.150000000001</v>
      </c>
      <c r="E242" s="31">
        <v>19141.150000000001</v>
      </c>
      <c r="F242" s="31">
        <v>127000</v>
      </c>
      <c r="G242" s="18">
        <v>28.2</v>
      </c>
      <c r="H242" s="18">
        <v>22.518999999999998</v>
      </c>
      <c r="I242" s="18">
        <f t="shared" si="35"/>
        <v>22.519000000000002</v>
      </c>
      <c r="J242" s="5" t="s">
        <v>247</v>
      </c>
      <c r="K242" s="5" t="s">
        <v>11</v>
      </c>
      <c r="L242" s="5">
        <v>84047</v>
      </c>
      <c r="M242" s="6">
        <v>42768</v>
      </c>
      <c r="N242" s="18">
        <f t="shared" si="29"/>
        <v>0.51793699999999998</v>
      </c>
      <c r="O242" s="18">
        <v>0</v>
      </c>
      <c r="P242" s="18">
        <f>N242*10</f>
        <v>5.1793699999999996</v>
      </c>
      <c r="Q242" s="18">
        <f t="shared" si="30"/>
        <v>6.2152440000000002</v>
      </c>
      <c r="R242" s="18">
        <f t="shared" si="33"/>
        <v>6.2152440000000002</v>
      </c>
      <c r="S242" s="18">
        <f t="shared" si="34"/>
        <v>6.2152440000000002</v>
      </c>
      <c r="T242" s="18">
        <f t="shared" si="31"/>
        <v>2.5896849999999998</v>
      </c>
      <c r="U242" s="18">
        <f t="shared" si="32"/>
        <v>26.414787</v>
      </c>
    </row>
    <row r="243" spans="1:21" x14ac:dyDescent="0.25">
      <c r="A243" s="5" t="s">
        <v>1171</v>
      </c>
      <c r="B243" s="5" t="s">
        <v>9</v>
      </c>
      <c r="C243" s="31"/>
      <c r="D243" s="31">
        <v>8066.5</v>
      </c>
      <c r="E243" s="31">
        <v>8066.5</v>
      </c>
      <c r="F243" s="31">
        <v>37000</v>
      </c>
      <c r="G243" s="18">
        <v>13.2</v>
      </c>
      <c r="H243" s="18">
        <v>9.49</v>
      </c>
      <c r="I243" s="18">
        <f t="shared" si="35"/>
        <v>9.49</v>
      </c>
      <c r="J243" s="5" t="s">
        <v>35</v>
      </c>
      <c r="K243" s="5" t="s">
        <v>11</v>
      </c>
      <c r="L243" s="5">
        <v>84094</v>
      </c>
      <c r="M243" s="6">
        <v>42794</v>
      </c>
      <c r="N243" s="18">
        <f t="shared" si="29"/>
        <v>0.21826999999999999</v>
      </c>
      <c r="O243" s="18">
        <v>0</v>
      </c>
      <c r="P243" s="18">
        <f>N243*10</f>
        <v>2.1827000000000001</v>
      </c>
      <c r="Q243" s="18">
        <f t="shared" si="30"/>
        <v>2.61924</v>
      </c>
      <c r="R243" s="18">
        <f t="shared" si="33"/>
        <v>2.61924</v>
      </c>
      <c r="S243" s="18">
        <f t="shared" si="34"/>
        <v>2.61924</v>
      </c>
      <c r="T243" s="18">
        <f t="shared" si="31"/>
        <v>1.09135</v>
      </c>
      <c r="U243" s="18">
        <f t="shared" si="32"/>
        <v>11.131769999999999</v>
      </c>
    </row>
    <row r="244" spans="1:21" x14ac:dyDescent="0.25">
      <c r="A244" s="5" t="s">
        <v>1172</v>
      </c>
      <c r="B244" s="5" t="s">
        <v>9</v>
      </c>
      <c r="C244" s="31"/>
      <c r="D244" s="31">
        <v>20012.400000000001</v>
      </c>
      <c r="E244" s="31">
        <v>20012.400000000001</v>
      </c>
      <c r="F244" s="31">
        <v>117000</v>
      </c>
      <c r="G244" s="18">
        <v>33</v>
      </c>
      <c r="H244" s="18">
        <v>23.544</v>
      </c>
      <c r="I244" s="18">
        <f t="shared" si="35"/>
        <v>23.544000000000004</v>
      </c>
      <c r="J244" s="5" t="s">
        <v>35</v>
      </c>
      <c r="K244" s="5" t="s">
        <v>11</v>
      </c>
      <c r="L244" s="5">
        <v>84070</v>
      </c>
      <c r="M244" s="6">
        <v>42795</v>
      </c>
      <c r="N244" s="18">
        <f t="shared" si="29"/>
        <v>0.5415120000000001</v>
      </c>
      <c r="O244" s="18">
        <v>0</v>
      </c>
      <c r="P244" s="18">
        <f>N244*9</f>
        <v>4.8736080000000008</v>
      </c>
      <c r="Q244" s="18">
        <f t="shared" si="30"/>
        <v>6.4981440000000017</v>
      </c>
      <c r="R244" s="18">
        <f t="shared" si="33"/>
        <v>6.4981440000000017</v>
      </c>
      <c r="S244" s="18">
        <f t="shared" si="34"/>
        <v>6.4981440000000017</v>
      </c>
      <c r="T244" s="18">
        <f t="shared" si="31"/>
        <v>2.7075600000000004</v>
      </c>
      <c r="U244" s="18">
        <f t="shared" si="32"/>
        <v>27.075600000000009</v>
      </c>
    </row>
    <row r="245" spans="1:21" x14ac:dyDescent="0.25">
      <c r="A245" s="5" t="s">
        <v>1173</v>
      </c>
      <c r="B245" s="5" t="s">
        <v>9</v>
      </c>
      <c r="C245" s="31"/>
      <c r="D245" s="31">
        <v>16382.9</v>
      </c>
      <c r="E245" s="31">
        <v>16382.9</v>
      </c>
      <c r="F245" s="31">
        <v>92000</v>
      </c>
      <c r="G245" s="18">
        <v>27</v>
      </c>
      <c r="H245" s="18">
        <v>19.274000000000001</v>
      </c>
      <c r="I245" s="18">
        <f t="shared" si="35"/>
        <v>19.274000000000001</v>
      </c>
      <c r="J245" s="5" t="s">
        <v>35</v>
      </c>
      <c r="K245" s="5" t="s">
        <v>11</v>
      </c>
      <c r="L245" s="5">
        <v>84070</v>
      </c>
      <c r="M245" s="6">
        <v>42795</v>
      </c>
      <c r="N245" s="18">
        <f t="shared" si="29"/>
        <v>0.44330200000000003</v>
      </c>
      <c r="O245" s="18">
        <v>0</v>
      </c>
      <c r="P245" s="18">
        <f>N245*9</f>
        <v>3.9897180000000003</v>
      </c>
      <c r="Q245" s="18">
        <f t="shared" si="30"/>
        <v>5.3196240000000001</v>
      </c>
      <c r="R245" s="18">
        <f t="shared" si="33"/>
        <v>5.3196240000000001</v>
      </c>
      <c r="S245" s="18">
        <f t="shared" si="34"/>
        <v>5.3196240000000001</v>
      </c>
      <c r="T245" s="18">
        <f t="shared" si="31"/>
        <v>2.21651</v>
      </c>
      <c r="U245" s="18">
        <f t="shared" si="32"/>
        <v>22.165100000000002</v>
      </c>
    </row>
    <row r="246" spans="1:21" x14ac:dyDescent="0.25">
      <c r="A246" s="5" t="s">
        <v>1174</v>
      </c>
      <c r="B246" s="5" t="s">
        <v>9</v>
      </c>
      <c r="C246" s="31"/>
      <c r="D246" s="31">
        <v>2436.1</v>
      </c>
      <c r="E246" s="31">
        <v>2436.1</v>
      </c>
      <c r="F246" s="31">
        <v>12500</v>
      </c>
      <c r="G246" s="18">
        <v>3.3</v>
      </c>
      <c r="H246" s="18">
        <v>2.8660000000000001</v>
      </c>
      <c r="I246" s="18">
        <f t="shared" si="35"/>
        <v>2.8660000000000001</v>
      </c>
      <c r="J246" s="5" t="s">
        <v>35</v>
      </c>
      <c r="K246" s="5" t="s">
        <v>11</v>
      </c>
      <c r="L246" s="5">
        <v>84094</v>
      </c>
      <c r="M246" s="6">
        <v>42795</v>
      </c>
      <c r="N246" s="18">
        <f t="shared" si="29"/>
        <v>6.5918000000000004E-2</v>
      </c>
      <c r="O246" s="18">
        <v>0</v>
      </c>
      <c r="P246" s="18">
        <f>N246*9</f>
        <v>0.59326200000000007</v>
      </c>
      <c r="Q246" s="18">
        <f t="shared" si="30"/>
        <v>0.79101600000000005</v>
      </c>
      <c r="R246" s="18">
        <f t="shared" si="33"/>
        <v>0.79101600000000005</v>
      </c>
      <c r="S246" s="18">
        <f t="shared" si="34"/>
        <v>0.79101600000000005</v>
      </c>
      <c r="T246" s="18">
        <f t="shared" si="31"/>
        <v>0.32959000000000005</v>
      </c>
      <c r="U246" s="18">
        <f t="shared" si="32"/>
        <v>3.2959000000000001</v>
      </c>
    </row>
    <row r="247" spans="1:21" x14ac:dyDescent="0.25">
      <c r="A247" s="5" t="s">
        <v>1175</v>
      </c>
      <c r="B247" s="5" t="s">
        <v>9</v>
      </c>
      <c r="C247" s="31"/>
      <c r="D247" s="31">
        <v>18551.25</v>
      </c>
      <c r="E247" s="31">
        <v>18551.25</v>
      </c>
      <c r="F247" s="31">
        <v>57000</v>
      </c>
      <c r="G247" s="18">
        <v>30.6</v>
      </c>
      <c r="H247" s="18">
        <v>21.824999999999999</v>
      </c>
      <c r="I247" s="18">
        <f t="shared" si="35"/>
        <v>21.824999999999999</v>
      </c>
      <c r="J247" s="5" t="s">
        <v>35</v>
      </c>
      <c r="K247" s="5" t="s">
        <v>11</v>
      </c>
      <c r="L247" s="5">
        <v>84070</v>
      </c>
      <c r="M247" s="6">
        <v>42794</v>
      </c>
      <c r="N247" s="18">
        <f t="shared" si="29"/>
        <v>0.50197499999999995</v>
      </c>
      <c r="O247" s="18">
        <v>0</v>
      </c>
      <c r="P247" s="18">
        <f>N247*10</f>
        <v>5.0197499999999993</v>
      </c>
      <c r="Q247" s="18">
        <f t="shared" si="30"/>
        <v>6.0236999999999998</v>
      </c>
      <c r="R247" s="18">
        <f t="shared" si="33"/>
        <v>6.0236999999999998</v>
      </c>
      <c r="S247" s="18">
        <f t="shared" si="34"/>
        <v>6.0236999999999998</v>
      </c>
      <c r="T247" s="18">
        <f t="shared" si="31"/>
        <v>2.5098749999999996</v>
      </c>
      <c r="U247" s="37">
        <f t="shared" si="32"/>
        <v>25.600724999999997</v>
      </c>
    </row>
    <row r="248" spans="1:21" x14ac:dyDescent="0.25">
      <c r="A248" s="5" t="s">
        <v>1176</v>
      </c>
      <c r="B248" s="5" t="s">
        <v>9</v>
      </c>
      <c r="C248" s="31"/>
      <c r="D248" s="31">
        <v>12623.35</v>
      </c>
      <c r="E248" s="31">
        <v>12623.35</v>
      </c>
      <c r="F248" s="31">
        <v>52000</v>
      </c>
      <c r="G248" s="18">
        <v>17.100000000000001</v>
      </c>
      <c r="H248" s="18">
        <v>14.851000000000001</v>
      </c>
      <c r="I248" s="18">
        <f t="shared" si="35"/>
        <v>14.851000000000001</v>
      </c>
      <c r="J248" s="5" t="s">
        <v>35</v>
      </c>
      <c r="K248" s="5" t="s">
        <v>11</v>
      </c>
      <c r="L248" s="5">
        <v>84070</v>
      </c>
      <c r="M248" s="6">
        <v>42794</v>
      </c>
      <c r="N248" s="18">
        <f t="shared" si="29"/>
        <v>0.34157300000000002</v>
      </c>
      <c r="O248" s="18">
        <v>0</v>
      </c>
      <c r="P248" s="18">
        <f>N248*10</f>
        <v>3.4157299999999999</v>
      </c>
      <c r="Q248" s="18">
        <f t="shared" si="30"/>
        <v>4.0988760000000006</v>
      </c>
      <c r="R248" s="18">
        <f t="shared" si="33"/>
        <v>4.0988760000000006</v>
      </c>
      <c r="S248" s="18">
        <f t="shared" si="34"/>
        <v>4.0988760000000006</v>
      </c>
      <c r="T248" s="18">
        <f t="shared" si="31"/>
        <v>1.707865</v>
      </c>
      <c r="U248" s="18">
        <f t="shared" si="32"/>
        <v>17.420223</v>
      </c>
    </row>
    <row r="249" spans="1:21" x14ac:dyDescent="0.25">
      <c r="A249" s="5" t="s">
        <v>1177</v>
      </c>
      <c r="B249" s="5" t="s">
        <v>9</v>
      </c>
      <c r="C249" s="31"/>
      <c r="D249" s="31">
        <v>8573.1</v>
      </c>
      <c r="E249" s="31">
        <v>8573.1</v>
      </c>
      <c r="F249" s="31">
        <v>40000</v>
      </c>
      <c r="G249" s="18">
        <v>14.1</v>
      </c>
      <c r="H249" s="18">
        <v>10.086</v>
      </c>
      <c r="I249" s="18">
        <f t="shared" si="35"/>
        <v>10.086</v>
      </c>
      <c r="J249" s="5" t="s">
        <v>35</v>
      </c>
      <c r="K249" s="5" t="s">
        <v>11</v>
      </c>
      <c r="L249" s="5">
        <v>84094</v>
      </c>
      <c r="M249" s="6">
        <v>42795</v>
      </c>
      <c r="N249" s="18">
        <f t="shared" si="29"/>
        <v>0.23197799999999999</v>
      </c>
      <c r="O249" s="18">
        <v>0</v>
      </c>
      <c r="P249" s="18">
        <f>N249*9</f>
        <v>2.0878019999999999</v>
      </c>
      <c r="Q249" s="18">
        <f t="shared" si="30"/>
        <v>2.7837359999999998</v>
      </c>
      <c r="R249" s="18">
        <f t="shared" si="33"/>
        <v>2.7837359999999998</v>
      </c>
      <c r="S249" s="18">
        <f t="shared" si="34"/>
        <v>2.7837359999999998</v>
      </c>
      <c r="T249" s="18">
        <f t="shared" si="31"/>
        <v>1.1598899999999999</v>
      </c>
      <c r="U249" s="18">
        <f t="shared" si="32"/>
        <v>11.598899999999997</v>
      </c>
    </row>
    <row r="250" spans="1:21" x14ac:dyDescent="0.25">
      <c r="A250" s="5" t="s">
        <v>1355</v>
      </c>
      <c r="B250" s="5" t="s">
        <v>9</v>
      </c>
      <c r="C250" s="31"/>
      <c r="D250" s="31">
        <v>21250</v>
      </c>
      <c r="E250" s="31">
        <v>21250</v>
      </c>
      <c r="F250" s="31">
        <v>85770.13</v>
      </c>
      <c r="G250" s="18">
        <v>29.14</v>
      </c>
      <c r="H250" s="18">
        <v>25.158000000000001</v>
      </c>
      <c r="I250" s="18">
        <f t="shared" si="35"/>
        <v>25</v>
      </c>
      <c r="J250" s="5" t="s">
        <v>67</v>
      </c>
      <c r="K250" s="5" t="s">
        <v>11</v>
      </c>
      <c r="L250" s="5">
        <v>84065</v>
      </c>
      <c r="M250" s="6">
        <v>43122</v>
      </c>
      <c r="N250" s="18">
        <f t="shared" si="29"/>
        <v>0.57499999999999996</v>
      </c>
      <c r="O250" s="18">
        <v>0</v>
      </c>
      <c r="P250" s="18">
        <v>0</v>
      </c>
      <c r="Q250" s="18">
        <f t="shared" si="30"/>
        <v>6.8999999999999995</v>
      </c>
      <c r="R250" s="18">
        <f t="shared" si="33"/>
        <v>6.8999999999999995</v>
      </c>
      <c r="S250" s="18">
        <f t="shared" si="34"/>
        <v>6.8999999999999995</v>
      </c>
      <c r="T250" s="18">
        <f t="shared" si="31"/>
        <v>2.875</v>
      </c>
      <c r="U250" s="18">
        <f t="shared" si="32"/>
        <v>23.574999999999999</v>
      </c>
    </row>
    <row r="251" spans="1:21" x14ac:dyDescent="0.25">
      <c r="A251" s="5" t="s">
        <v>1356</v>
      </c>
      <c r="B251" s="5" t="s">
        <v>9</v>
      </c>
      <c r="C251" s="31"/>
      <c r="D251" s="31">
        <v>16935.400000000001</v>
      </c>
      <c r="E251" s="31">
        <v>16935.400000000001</v>
      </c>
      <c r="F251" s="31">
        <v>71170.960000000006</v>
      </c>
      <c r="G251" s="18">
        <v>24.18</v>
      </c>
      <c r="H251" s="18">
        <v>19.923999999999999</v>
      </c>
      <c r="I251" s="18">
        <f t="shared" si="35"/>
        <v>19.924000000000003</v>
      </c>
      <c r="J251" s="5" t="s">
        <v>67</v>
      </c>
      <c r="K251" s="5" t="s">
        <v>11</v>
      </c>
      <c r="L251" s="5">
        <v>84095</v>
      </c>
      <c r="M251" s="6">
        <v>43095</v>
      </c>
      <c r="N251" s="18">
        <f t="shared" si="29"/>
        <v>0.45825200000000005</v>
      </c>
      <c r="O251" s="18">
        <v>0</v>
      </c>
      <c r="P251" s="18">
        <v>0</v>
      </c>
      <c r="Q251" s="18">
        <f t="shared" si="30"/>
        <v>5.4990240000000004</v>
      </c>
      <c r="R251" s="18">
        <f t="shared" si="33"/>
        <v>5.4990240000000004</v>
      </c>
      <c r="S251" s="18">
        <f t="shared" si="34"/>
        <v>5.4990240000000004</v>
      </c>
      <c r="T251" s="18">
        <f t="shared" si="31"/>
        <v>2.2912600000000003</v>
      </c>
      <c r="U251" s="18">
        <f t="shared" si="32"/>
        <v>18.788332000000004</v>
      </c>
    </row>
    <row r="252" spans="1:21" x14ac:dyDescent="0.25">
      <c r="A252" s="5" t="s">
        <v>1357</v>
      </c>
      <c r="B252" s="5" t="s">
        <v>9</v>
      </c>
      <c r="C252" s="31"/>
      <c r="D252" s="31">
        <v>21148.85</v>
      </c>
      <c r="E252" s="31">
        <v>21148.85</v>
      </c>
      <c r="F252" s="31">
        <v>91224.82</v>
      </c>
      <c r="G252" s="18">
        <v>31</v>
      </c>
      <c r="H252" s="18">
        <v>24.881</v>
      </c>
      <c r="I252" s="18">
        <f t="shared" si="35"/>
        <v>24.881</v>
      </c>
      <c r="J252" s="5" t="s">
        <v>67</v>
      </c>
      <c r="K252" s="5" t="s">
        <v>11</v>
      </c>
      <c r="L252" s="5">
        <v>84095</v>
      </c>
      <c r="M252" s="6">
        <v>43122</v>
      </c>
      <c r="N252" s="18">
        <f t="shared" si="29"/>
        <v>0.57226299999999997</v>
      </c>
      <c r="O252" s="18">
        <v>0</v>
      </c>
      <c r="P252" s="18">
        <v>0</v>
      </c>
      <c r="Q252" s="18">
        <f t="shared" si="30"/>
        <v>6.8671559999999996</v>
      </c>
      <c r="R252" s="18">
        <f t="shared" si="33"/>
        <v>6.8671559999999996</v>
      </c>
      <c r="S252" s="18">
        <f t="shared" si="34"/>
        <v>6.8671559999999996</v>
      </c>
      <c r="T252" s="18">
        <f t="shared" si="31"/>
        <v>2.8613149999999998</v>
      </c>
      <c r="U252" s="18">
        <f t="shared" si="32"/>
        <v>23.462782999999998</v>
      </c>
    </row>
    <row r="253" spans="1:21" x14ac:dyDescent="0.25">
      <c r="A253" s="5" t="s">
        <v>1358</v>
      </c>
      <c r="B253" s="5" t="s">
        <v>9</v>
      </c>
      <c r="C253" s="31"/>
      <c r="D253" s="31">
        <v>21082.55</v>
      </c>
      <c r="E253" s="31">
        <v>21082.55</v>
      </c>
      <c r="F253" s="31">
        <v>90332.37</v>
      </c>
      <c r="G253" s="18">
        <v>30.69</v>
      </c>
      <c r="H253" s="18">
        <v>24.803000000000001</v>
      </c>
      <c r="I253" s="18">
        <f t="shared" si="35"/>
        <v>24.803000000000001</v>
      </c>
      <c r="J253" s="5" t="s">
        <v>67</v>
      </c>
      <c r="K253" s="5" t="s">
        <v>11</v>
      </c>
      <c r="L253" s="5">
        <v>84065</v>
      </c>
      <c r="M253" s="6">
        <v>43122</v>
      </c>
      <c r="N253" s="18">
        <f t="shared" si="29"/>
        <v>0.570469</v>
      </c>
      <c r="O253" s="18">
        <v>0</v>
      </c>
      <c r="P253" s="18">
        <v>0</v>
      </c>
      <c r="Q253" s="18">
        <f t="shared" si="30"/>
        <v>6.8456279999999996</v>
      </c>
      <c r="R253" s="18">
        <f t="shared" si="33"/>
        <v>6.8456279999999996</v>
      </c>
      <c r="S253" s="18">
        <f t="shared" si="34"/>
        <v>6.8456279999999996</v>
      </c>
      <c r="T253" s="18">
        <f t="shared" si="31"/>
        <v>2.8523450000000001</v>
      </c>
      <c r="U253" s="18">
        <f t="shared" si="32"/>
        <v>23.389229</v>
      </c>
    </row>
    <row r="254" spans="1:21" x14ac:dyDescent="0.25">
      <c r="A254" s="5" t="s">
        <v>1359</v>
      </c>
      <c r="B254" s="5" t="s">
        <v>9</v>
      </c>
      <c r="C254" s="31"/>
      <c r="D254" s="31">
        <v>20867.5</v>
      </c>
      <c r="E254" s="31">
        <v>20867.5</v>
      </c>
      <c r="F254" s="31">
        <v>91244.800000000003</v>
      </c>
      <c r="G254" s="18">
        <v>31</v>
      </c>
      <c r="H254" s="18">
        <v>24.55</v>
      </c>
      <c r="I254" s="18">
        <f t="shared" si="35"/>
        <v>24.55</v>
      </c>
      <c r="J254" s="5" t="s">
        <v>67</v>
      </c>
      <c r="K254" s="5" t="s">
        <v>11</v>
      </c>
      <c r="L254" s="5">
        <v>84095</v>
      </c>
      <c r="M254" s="6">
        <v>43122</v>
      </c>
      <c r="N254" s="18">
        <f t="shared" si="29"/>
        <v>0.56464999999999999</v>
      </c>
      <c r="O254" s="18">
        <v>0</v>
      </c>
      <c r="P254" s="18">
        <v>0</v>
      </c>
      <c r="Q254" s="18">
        <f t="shared" si="30"/>
        <v>6.7758000000000003</v>
      </c>
      <c r="R254" s="18">
        <f t="shared" si="33"/>
        <v>6.7758000000000003</v>
      </c>
      <c r="S254" s="18">
        <f t="shared" si="34"/>
        <v>6.7758000000000003</v>
      </c>
      <c r="T254" s="18">
        <f t="shared" si="31"/>
        <v>2.8232499999999998</v>
      </c>
      <c r="U254" s="18">
        <f t="shared" si="32"/>
        <v>23.150649999999999</v>
      </c>
    </row>
    <row r="255" spans="1:21" x14ac:dyDescent="0.25">
      <c r="A255" s="5" t="s">
        <v>1360</v>
      </c>
      <c r="B255" s="5" t="s">
        <v>9</v>
      </c>
      <c r="C255" s="31"/>
      <c r="D255" s="31">
        <v>21250</v>
      </c>
      <c r="E255" s="31">
        <v>21250</v>
      </c>
      <c r="F255" s="31">
        <v>89653.41</v>
      </c>
      <c r="G255" s="18">
        <v>36.72</v>
      </c>
      <c r="H255" s="18">
        <v>33.066000000000003</v>
      </c>
      <c r="I255" s="18">
        <f t="shared" si="35"/>
        <v>25</v>
      </c>
      <c r="J255" s="5" t="s">
        <v>823</v>
      </c>
      <c r="K255" s="5" t="s">
        <v>24</v>
      </c>
      <c r="L255" s="5">
        <v>84714</v>
      </c>
      <c r="M255" s="6">
        <v>43111</v>
      </c>
      <c r="N255" s="18">
        <f t="shared" si="29"/>
        <v>0.57499999999999996</v>
      </c>
      <c r="O255" s="18">
        <v>0</v>
      </c>
      <c r="P255" s="18">
        <v>0</v>
      </c>
      <c r="Q255" s="18">
        <f t="shared" si="30"/>
        <v>6.8999999999999995</v>
      </c>
      <c r="R255" s="18">
        <f t="shared" si="33"/>
        <v>6.8999999999999995</v>
      </c>
      <c r="S255" s="18">
        <f t="shared" si="34"/>
        <v>6.8999999999999995</v>
      </c>
      <c r="T255" s="18">
        <f t="shared" si="31"/>
        <v>2.875</v>
      </c>
      <c r="U255" s="18">
        <f t="shared" si="32"/>
        <v>23.574999999999999</v>
      </c>
    </row>
    <row r="256" spans="1:21" x14ac:dyDescent="0.25">
      <c r="A256" s="5" t="s">
        <v>1361</v>
      </c>
      <c r="B256" s="5" t="s">
        <v>9</v>
      </c>
      <c r="C256" s="31"/>
      <c r="D256" s="31">
        <v>21232.15</v>
      </c>
      <c r="E256" s="31">
        <v>21232.15</v>
      </c>
      <c r="F256" s="31">
        <v>91244.82</v>
      </c>
      <c r="G256" s="18">
        <v>31</v>
      </c>
      <c r="H256" s="18">
        <v>24.978999999999999</v>
      </c>
      <c r="I256" s="18">
        <f t="shared" si="35"/>
        <v>24.979000000000003</v>
      </c>
      <c r="J256" s="5" t="s">
        <v>67</v>
      </c>
      <c r="K256" s="5" t="s">
        <v>11</v>
      </c>
      <c r="L256" s="5">
        <v>84065</v>
      </c>
      <c r="M256" s="6">
        <v>43125</v>
      </c>
      <c r="N256" s="18">
        <f t="shared" si="29"/>
        <v>0.57451700000000006</v>
      </c>
      <c r="O256" s="18">
        <v>0</v>
      </c>
      <c r="P256" s="18">
        <v>0</v>
      </c>
      <c r="Q256" s="18">
        <f t="shared" si="30"/>
        <v>6.8942040000000002</v>
      </c>
      <c r="R256" s="18">
        <f t="shared" si="33"/>
        <v>6.8942040000000002</v>
      </c>
      <c r="S256" s="18">
        <f t="shared" si="34"/>
        <v>6.8942040000000002</v>
      </c>
      <c r="T256" s="18">
        <f t="shared" si="31"/>
        <v>2.8725850000000004</v>
      </c>
      <c r="U256" s="18">
        <f t="shared" si="32"/>
        <v>23.555197</v>
      </c>
    </row>
    <row r="257" spans="1:21" x14ac:dyDescent="0.25">
      <c r="A257" s="5" t="s">
        <v>1362</v>
      </c>
      <c r="B257" s="5" t="s">
        <v>9</v>
      </c>
      <c r="C257" s="31"/>
      <c r="D257" s="31">
        <v>17472.599999999999</v>
      </c>
      <c r="E257" s="31">
        <v>17472.599999999999</v>
      </c>
      <c r="F257" s="31">
        <v>79382.990000000005</v>
      </c>
      <c r="G257" s="18">
        <v>26.97</v>
      </c>
      <c r="H257" s="18">
        <v>20.556000000000001</v>
      </c>
      <c r="I257" s="18">
        <f t="shared" si="35"/>
        <v>20.556000000000001</v>
      </c>
      <c r="J257" s="5" t="s">
        <v>67</v>
      </c>
      <c r="K257" s="5" t="s">
        <v>11</v>
      </c>
      <c r="L257" s="5">
        <v>84095</v>
      </c>
      <c r="M257" s="6">
        <v>43125</v>
      </c>
      <c r="N257" s="18">
        <f t="shared" si="29"/>
        <v>0.47278799999999999</v>
      </c>
      <c r="O257" s="18">
        <v>0</v>
      </c>
      <c r="P257" s="18">
        <v>0</v>
      </c>
      <c r="Q257" s="18">
        <f t="shared" si="30"/>
        <v>5.6734559999999998</v>
      </c>
      <c r="R257" s="18">
        <f t="shared" si="33"/>
        <v>5.6734559999999998</v>
      </c>
      <c r="S257" s="18">
        <f t="shared" si="34"/>
        <v>5.6734559999999998</v>
      </c>
      <c r="T257" s="18">
        <f t="shared" si="31"/>
        <v>2.3639399999999999</v>
      </c>
      <c r="U257" s="18">
        <f t="shared" si="32"/>
        <v>19.384307999999997</v>
      </c>
    </row>
    <row r="258" spans="1:21" x14ac:dyDescent="0.25">
      <c r="A258" s="5" t="s">
        <v>1181</v>
      </c>
      <c r="B258" s="5" t="s">
        <v>9</v>
      </c>
      <c r="C258" s="31"/>
      <c r="D258" s="31">
        <v>19997.95</v>
      </c>
      <c r="E258" s="31">
        <v>19997.95</v>
      </c>
      <c r="F258" s="31">
        <v>79071</v>
      </c>
      <c r="G258" s="18">
        <v>27.36</v>
      </c>
      <c r="H258" s="18">
        <v>23.527000000000001</v>
      </c>
      <c r="I258" s="18">
        <f t="shared" si="35"/>
        <v>23.527000000000001</v>
      </c>
      <c r="J258" s="5" t="s">
        <v>1182</v>
      </c>
      <c r="K258" s="5" t="s">
        <v>66</v>
      </c>
      <c r="L258" s="5">
        <v>84015</v>
      </c>
      <c r="M258" s="6">
        <v>42718</v>
      </c>
      <c r="N258" s="18">
        <f t="shared" ref="N258:N321" si="36">I258*0.023</f>
        <v>0.54112099999999996</v>
      </c>
      <c r="O258" s="18">
        <v>0</v>
      </c>
      <c r="P258" s="18">
        <f>N258*12</f>
        <v>6.4934519999999996</v>
      </c>
      <c r="Q258" s="18">
        <f t="shared" ref="Q258:Q317" si="37">N258*12</f>
        <v>6.4934519999999996</v>
      </c>
      <c r="R258" s="18">
        <f t="shared" si="33"/>
        <v>6.4934519999999996</v>
      </c>
      <c r="S258" s="18">
        <f t="shared" si="34"/>
        <v>6.4934519999999996</v>
      </c>
      <c r="T258" s="18">
        <f t="shared" ref="T258:T321" si="38">N258*5</f>
        <v>2.7056049999999998</v>
      </c>
      <c r="U258" s="18">
        <f t="shared" ref="U258:U321" si="39">SUM(O258:T258)</f>
        <v>28.679412999999997</v>
      </c>
    </row>
    <row r="259" spans="1:21" x14ac:dyDescent="0.25">
      <c r="A259" s="5" t="s">
        <v>1184</v>
      </c>
      <c r="B259" s="5" t="s">
        <v>9</v>
      </c>
      <c r="C259" s="31"/>
      <c r="D259" s="31">
        <v>13895.8</v>
      </c>
      <c r="E259" s="31">
        <v>13895.8</v>
      </c>
      <c r="F259" s="31">
        <v>56808</v>
      </c>
      <c r="G259" s="18">
        <v>19.38</v>
      </c>
      <c r="H259" s="18">
        <v>16.347999999999999</v>
      </c>
      <c r="I259" s="18">
        <f t="shared" si="35"/>
        <v>16.347999999999999</v>
      </c>
      <c r="J259" s="5" t="s">
        <v>609</v>
      </c>
      <c r="K259" s="5" t="s">
        <v>66</v>
      </c>
      <c r="L259" s="5">
        <v>84015</v>
      </c>
      <c r="M259" s="6">
        <v>42586</v>
      </c>
      <c r="N259" s="18">
        <f t="shared" si="36"/>
        <v>0.37600399999999995</v>
      </c>
      <c r="O259" s="18">
        <f>N259*4</f>
        <v>1.5040159999999998</v>
      </c>
      <c r="P259" s="18">
        <f>N259*12</f>
        <v>4.5120479999999992</v>
      </c>
      <c r="Q259" s="18">
        <f t="shared" si="37"/>
        <v>4.5120479999999992</v>
      </c>
      <c r="R259" s="18">
        <f t="shared" ref="R259:R322" si="40">N259*12</f>
        <v>4.5120479999999992</v>
      </c>
      <c r="S259" s="18">
        <f t="shared" ref="S259:S322" si="41">N259*12</f>
        <v>4.5120479999999992</v>
      </c>
      <c r="T259" s="18">
        <f t="shared" si="38"/>
        <v>1.8800199999999998</v>
      </c>
      <c r="U259" s="18">
        <f t="shared" si="39"/>
        <v>21.432227999999995</v>
      </c>
    </row>
    <row r="260" spans="1:21" x14ac:dyDescent="0.25">
      <c r="A260" s="5" t="s">
        <v>1363</v>
      </c>
      <c r="B260" s="5" t="s">
        <v>9</v>
      </c>
      <c r="C260" s="31"/>
      <c r="D260" s="31">
        <v>17244.8</v>
      </c>
      <c r="E260" s="31">
        <v>17244.8</v>
      </c>
      <c r="F260" s="31">
        <v>91244.82</v>
      </c>
      <c r="G260" s="18">
        <v>24.49</v>
      </c>
      <c r="H260" s="18">
        <v>20.288</v>
      </c>
      <c r="I260" s="18">
        <f t="shared" si="35"/>
        <v>20.288</v>
      </c>
      <c r="J260" s="5" t="s">
        <v>247</v>
      </c>
      <c r="K260" s="5" t="s">
        <v>11</v>
      </c>
      <c r="L260" s="5">
        <v>84047</v>
      </c>
      <c r="M260" s="6">
        <v>43125</v>
      </c>
      <c r="N260" s="18">
        <f t="shared" si="36"/>
        <v>0.46662399999999998</v>
      </c>
      <c r="O260" s="18">
        <v>0</v>
      </c>
      <c r="P260" s="18">
        <v>0</v>
      </c>
      <c r="Q260" s="18">
        <f t="shared" si="37"/>
        <v>5.599488</v>
      </c>
      <c r="R260" s="18">
        <f t="shared" si="40"/>
        <v>5.599488</v>
      </c>
      <c r="S260" s="18">
        <f t="shared" si="41"/>
        <v>5.599488</v>
      </c>
      <c r="T260" s="18">
        <f t="shared" si="38"/>
        <v>2.3331200000000001</v>
      </c>
      <c r="U260" s="18">
        <f t="shared" si="39"/>
        <v>19.131584</v>
      </c>
    </row>
    <row r="261" spans="1:21" x14ac:dyDescent="0.25">
      <c r="A261" s="5" t="s">
        <v>1364</v>
      </c>
      <c r="B261" s="5" t="s">
        <v>9</v>
      </c>
      <c r="C261" s="31"/>
      <c r="D261" s="31">
        <v>17119.849999999999</v>
      </c>
      <c r="E261" s="31">
        <v>17119.849999999999</v>
      </c>
      <c r="F261" s="31">
        <v>127000</v>
      </c>
      <c r="G261" s="18">
        <v>25.73</v>
      </c>
      <c r="H261" s="18">
        <v>20.140999999999998</v>
      </c>
      <c r="I261" s="18">
        <f t="shared" si="35"/>
        <v>20.140999999999998</v>
      </c>
      <c r="J261" s="5" t="s">
        <v>247</v>
      </c>
      <c r="K261" s="5" t="s">
        <v>11</v>
      </c>
      <c r="L261" s="5">
        <v>84047</v>
      </c>
      <c r="M261" s="6">
        <v>43126</v>
      </c>
      <c r="N261" s="18">
        <f t="shared" si="36"/>
        <v>0.46324299999999996</v>
      </c>
      <c r="O261" s="18">
        <v>0</v>
      </c>
      <c r="P261" s="18">
        <v>0</v>
      </c>
      <c r="Q261" s="18">
        <f t="shared" si="37"/>
        <v>5.558916</v>
      </c>
      <c r="R261" s="18">
        <f t="shared" si="40"/>
        <v>5.558916</v>
      </c>
      <c r="S261" s="18">
        <f t="shared" si="41"/>
        <v>5.558916</v>
      </c>
      <c r="T261" s="18">
        <f t="shared" si="38"/>
        <v>2.3162149999999997</v>
      </c>
      <c r="U261" s="18">
        <f t="shared" si="39"/>
        <v>18.992963</v>
      </c>
    </row>
    <row r="262" spans="1:21" x14ac:dyDescent="0.25">
      <c r="A262" s="5" t="s">
        <v>1365</v>
      </c>
      <c r="B262" s="5" t="s">
        <v>9</v>
      </c>
      <c r="C262" s="31"/>
      <c r="D262" s="31">
        <v>18938.849999999999</v>
      </c>
      <c r="E262" s="31">
        <v>18938.849999999999</v>
      </c>
      <c r="F262" s="31">
        <v>127000</v>
      </c>
      <c r="G262" s="18">
        <v>29.14</v>
      </c>
      <c r="H262" s="18">
        <v>22.280999999999999</v>
      </c>
      <c r="I262" s="18">
        <f t="shared" si="35"/>
        <v>22.280999999999999</v>
      </c>
      <c r="J262" s="5" t="s">
        <v>247</v>
      </c>
      <c r="K262" s="5" t="s">
        <v>11</v>
      </c>
      <c r="L262" s="5">
        <v>84047</v>
      </c>
      <c r="M262" s="6">
        <v>43126</v>
      </c>
      <c r="N262" s="18">
        <f t="shared" si="36"/>
        <v>0.512463</v>
      </c>
      <c r="O262" s="18">
        <v>0</v>
      </c>
      <c r="P262" s="18">
        <v>0</v>
      </c>
      <c r="Q262" s="18">
        <f t="shared" si="37"/>
        <v>6.1495560000000005</v>
      </c>
      <c r="R262" s="18">
        <f t="shared" si="40"/>
        <v>6.1495560000000005</v>
      </c>
      <c r="S262" s="18">
        <f t="shared" si="41"/>
        <v>6.1495560000000005</v>
      </c>
      <c r="T262" s="18">
        <f t="shared" si="38"/>
        <v>2.5623149999999999</v>
      </c>
      <c r="U262" s="18">
        <f t="shared" si="39"/>
        <v>21.010983000000003</v>
      </c>
    </row>
    <row r="263" spans="1:21" x14ac:dyDescent="0.25">
      <c r="A263" s="5" t="s">
        <v>1366</v>
      </c>
      <c r="B263" s="5" t="s">
        <v>9</v>
      </c>
      <c r="C263" s="31"/>
      <c r="D263" s="31">
        <v>18094.8</v>
      </c>
      <c r="E263" s="31">
        <v>18094.8</v>
      </c>
      <c r="F263" s="31">
        <v>127000</v>
      </c>
      <c r="G263" s="18">
        <v>27.59</v>
      </c>
      <c r="H263" s="18">
        <v>21.288</v>
      </c>
      <c r="I263" s="18">
        <f t="shared" si="35"/>
        <v>21.288</v>
      </c>
      <c r="J263" s="5" t="s">
        <v>247</v>
      </c>
      <c r="K263" s="5" t="s">
        <v>11</v>
      </c>
      <c r="L263" s="5">
        <v>84047</v>
      </c>
      <c r="M263" s="6">
        <v>43126</v>
      </c>
      <c r="N263" s="18">
        <f t="shared" si="36"/>
        <v>0.489624</v>
      </c>
      <c r="O263" s="18">
        <v>0</v>
      </c>
      <c r="P263" s="18">
        <v>0</v>
      </c>
      <c r="Q263" s="18">
        <f t="shared" si="37"/>
        <v>5.8754879999999998</v>
      </c>
      <c r="R263" s="18">
        <f t="shared" si="40"/>
        <v>5.8754879999999998</v>
      </c>
      <c r="S263" s="18">
        <f t="shared" si="41"/>
        <v>5.8754879999999998</v>
      </c>
      <c r="T263" s="18">
        <f t="shared" si="38"/>
        <v>2.4481199999999999</v>
      </c>
      <c r="U263" s="18">
        <f t="shared" si="39"/>
        <v>20.074583999999998</v>
      </c>
    </row>
    <row r="264" spans="1:21" x14ac:dyDescent="0.25">
      <c r="A264" s="5" t="s">
        <v>1367</v>
      </c>
      <c r="B264" s="5" t="s">
        <v>9</v>
      </c>
      <c r="C264" s="31"/>
      <c r="D264" s="31">
        <v>20417</v>
      </c>
      <c r="E264" s="31">
        <v>20417</v>
      </c>
      <c r="F264" s="31">
        <v>127000</v>
      </c>
      <c r="G264" s="18">
        <v>30.38</v>
      </c>
      <c r="H264" s="18">
        <v>24.02</v>
      </c>
      <c r="I264" s="18">
        <f t="shared" si="35"/>
        <v>24.02</v>
      </c>
      <c r="J264" s="5" t="s">
        <v>247</v>
      </c>
      <c r="K264" s="5" t="s">
        <v>11</v>
      </c>
      <c r="L264" s="5">
        <v>84047</v>
      </c>
      <c r="M264" s="6">
        <v>43130</v>
      </c>
      <c r="N264" s="18">
        <f t="shared" si="36"/>
        <v>0.55245999999999995</v>
      </c>
      <c r="O264" s="18">
        <v>0</v>
      </c>
      <c r="P264" s="18">
        <v>0</v>
      </c>
      <c r="Q264" s="18">
        <f t="shared" si="37"/>
        <v>6.6295199999999994</v>
      </c>
      <c r="R264" s="18">
        <f t="shared" si="40"/>
        <v>6.6295199999999994</v>
      </c>
      <c r="S264" s="18">
        <f t="shared" si="41"/>
        <v>6.6295199999999994</v>
      </c>
      <c r="T264" s="18">
        <f t="shared" si="38"/>
        <v>2.7622999999999998</v>
      </c>
      <c r="U264" s="18">
        <f t="shared" si="39"/>
        <v>22.650859999999998</v>
      </c>
    </row>
    <row r="265" spans="1:21" x14ac:dyDescent="0.25">
      <c r="A265" s="5" t="s">
        <v>1368</v>
      </c>
      <c r="B265" s="5" t="s">
        <v>9</v>
      </c>
      <c r="C265" s="31"/>
      <c r="D265" s="31">
        <v>21250</v>
      </c>
      <c r="E265" s="31">
        <v>21250</v>
      </c>
      <c r="F265" s="31">
        <v>127000</v>
      </c>
      <c r="G265" s="18">
        <v>31</v>
      </c>
      <c r="H265" s="18">
        <v>25.43</v>
      </c>
      <c r="I265" s="18">
        <f t="shared" si="35"/>
        <v>25</v>
      </c>
      <c r="J265" s="5" t="s">
        <v>247</v>
      </c>
      <c r="K265" s="5" t="s">
        <v>11</v>
      </c>
      <c r="L265" s="5">
        <v>84047</v>
      </c>
      <c r="M265" s="6">
        <v>43130</v>
      </c>
      <c r="N265" s="18">
        <f t="shared" si="36"/>
        <v>0.57499999999999996</v>
      </c>
      <c r="O265" s="18">
        <v>0</v>
      </c>
      <c r="P265" s="18">
        <v>0</v>
      </c>
      <c r="Q265" s="18">
        <f t="shared" si="37"/>
        <v>6.8999999999999995</v>
      </c>
      <c r="R265" s="18">
        <f t="shared" si="40"/>
        <v>6.8999999999999995</v>
      </c>
      <c r="S265" s="18">
        <f t="shared" si="41"/>
        <v>6.8999999999999995</v>
      </c>
      <c r="T265" s="18">
        <f t="shared" si="38"/>
        <v>2.875</v>
      </c>
      <c r="U265" s="18">
        <f t="shared" si="39"/>
        <v>23.574999999999999</v>
      </c>
    </row>
    <row r="266" spans="1:21" x14ac:dyDescent="0.25">
      <c r="A266" s="5" t="s">
        <v>1369</v>
      </c>
      <c r="B266" s="5" t="s">
        <v>9</v>
      </c>
      <c r="C266" s="31"/>
      <c r="D266" s="31">
        <v>21250</v>
      </c>
      <c r="E266" s="31">
        <v>21250</v>
      </c>
      <c r="F266" s="31">
        <v>127000</v>
      </c>
      <c r="G266" s="18">
        <v>31</v>
      </c>
      <c r="H266" s="18">
        <v>26.114000000000001</v>
      </c>
      <c r="I266" s="18">
        <f t="shared" si="35"/>
        <v>25</v>
      </c>
      <c r="J266" s="5" t="s">
        <v>247</v>
      </c>
      <c r="K266" s="5" t="s">
        <v>11</v>
      </c>
      <c r="L266" s="5">
        <v>84047</v>
      </c>
      <c r="M266" s="6">
        <v>43130</v>
      </c>
      <c r="N266" s="18">
        <f t="shared" si="36"/>
        <v>0.57499999999999996</v>
      </c>
      <c r="O266" s="18">
        <v>0</v>
      </c>
      <c r="P266" s="18">
        <v>0</v>
      </c>
      <c r="Q266" s="18">
        <f t="shared" si="37"/>
        <v>6.8999999999999995</v>
      </c>
      <c r="R266" s="18">
        <f t="shared" si="40"/>
        <v>6.8999999999999995</v>
      </c>
      <c r="S266" s="18">
        <f t="shared" si="41"/>
        <v>6.8999999999999995</v>
      </c>
      <c r="T266" s="18">
        <f t="shared" si="38"/>
        <v>2.875</v>
      </c>
      <c r="U266" s="18">
        <f t="shared" si="39"/>
        <v>23.574999999999999</v>
      </c>
    </row>
    <row r="267" spans="1:21" x14ac:dyDescent="0.25">
      <c r="A267" s="5" t="s">
        <v>1370</v>
      </c>
      <c r="B267" s="5" t="s">
        <v>9</v>
      </c>
      <c r="C267" s="31"/>
      <c r="D267" s="31">
        <v>21250</v>
      </c>
      <c r="E267" s="31">
        <v>21250</v>
      </c>
      <c r="F267" s="31">
        <v>127000</v>
      </c>
      <c r="G267" s="18">
        <v>31</v>
      </c>
      <c r="H267" s="18">
        <v>26.036999999999999</v>
      </c>
      <c r="I267" s="18">
        <f t="shared" si="35"/>
        <v>25</v>
      </c>
      <c r="J267" s="5" t="s">
        <v>247</v>
      </c>
      <c r="K267" s="5" t="s">
        <v>11</v>
      </c>
      <c r="L267" s="5">
        <v>84047</v>
      </c>
      <c r="M267" s="6">
        <v>43130</v>
      </c>
      <c r="N267" s="18">
        <f t="shared" si="36"/>
        <v>0.57499999999999996</v>
      </c>
      <c r="O267" s="18">
        <v>0</v>
      </c>
      <c r="P267" s="18">
        <v>0</v>
      </c>
      <c r="Q267" s="18">
        <f t="shared" si="37"/>
        <v>6.8999999999999995</v>
      </c>
      <c r="R267" s="18">
        <f t="shared" si="40"/>
        <v>6.8999999999999995</v>
      </c>
      <c r="S267" s="18">
        <f t="shared" si="41"/>
        <v>6.8999999999999995</v>
      </c>
      <c r="T267" s="18">
        <f t="shared" si="38"/>
        <v>2.875</v>
      </c>
      <c r="U267" s="18">
        <f t="shared" si="39"/>
        <v>23.574999999999999</v>
      </c>
    </row>
    <row r="268" spans="1:21" x14ac:dyDescent="0.25">
      <c r="A268" s="5" t="s">
        <v>1371</v>
      </c>
      <c r="B268" s="5" t="s">
        <v>9</v>
      </c>
      <c r="C268" s="31"/>
      <c r="D268" s="31">
        <v>21250</v>
      </c>
      <c r="E268" s="31">
        <v>21250</v>
      </c>
      <c r="F268" s="31">
        <v>127000</v>
      </c>
      <c r="G268" s="18">
        <v>31</v>
      </c>
      <c r="H268" s="18">
        <v>25.414000000000001</v>
      </c>
      <c r="I268" s="18">
        <f t="shared" si="35"/>
        <v>25</v>
      </c>
      <c r="J268" s="5" t="s">
        <v>247</v>
      </c>
      <c r="K268" s="5" t="s">
        <v>11</v>
      </c>
      <c r="L268" s="5">
        <v>84047</v>
      </c>
      <c r="M268" s="6">
        <v>43130</v>
      </c>
      <c r="N268" s="18">
        <f t="shared" si="36"/>
        <v>0.57499999999999996</v>
      </c>
      <c r="O268" s="18">
        <v>0</v>
      </c>
      <c r="P268" s="18">
        <v>0</v>
      </c>
      <c r="Q268" s="18">
        <f t="shared" si="37"/>
        <v>6.8999999999999995</v>
      </c>
      <c r="R268" s="18">
        <f t="shared" si="40"/>
        <v>6.8999999999999995</v>
      </c>
      <c r="S268" s="18">
        <f t="shared" si="41"/>
        <v>6.8999999999999995</v>
      </c>
      <c r="T268" s="18">
        <f t="shared" si="38"/>
        <v>2.875</v>
      </c>
      <c r="U268" s="18">
        <f t="shared" si="39"/>
        <v>23.574999999999999</v>
      </c>
    </row>
    <row r="269" spans="1:21" x14ac:dyDescent="0.25">
      <c r="A269" s="5" t="s">
        <v>1187</v>
      </c>
      <c r="B269" s="5" t="s">
        <v>9</v>
      </c>
      <c r="C269" s="31"/>
      <c r="D269" s="31">
        <v>9543.7999999999993</v>
      </c>
      <c r="E269" s="31">
        <v>9543.7999999999993</v>
      </c>
      <c r="F269" s="31">
        <v>59850</v>
      </c>
      <c r="G269" s="18">
        <v>13.68</v>
      </c>
      <c r="H269" s="18">
        <v>11.228</v>
      </c>
      <c r="I269" s="18">
        <f t="shared" si="35"/>
        <v>11.228</v>
      </c>
      <c r="J269" s="5" t="s">
        <v>1188</v>
      </c>
      <c r="K269" s="5" t="s">
        <v>11</v>
      </c>
      <c r="L269" s="5">
        <v>84106</v>
      </c>
      <c r="M269" s="6">
        <v>42796</v>
      </c>
      <c r="N269" s="18">
        <f t="shared" si="36"/>
        <v>0.25824399999999997</v>
      </c>
      <c r="O269" s="18">
        <v>0</v>
      </c>
      <c r="P269" s="18">
        <f>N269*9</f>
        <v>2.3241959999999997</v>
      </c>
      <c r="Q269" s="18">
        <f t="shared" si="37"/>
        <v>3.0989279999999999</v>
      </c>
      <c r="R269" s="18">
        <f t="shared" si="40"/>
        <v>3.0989279999999999</v>
      </c>
      <c r="S269" s="18">
        <f t="shared" si="41"/>
        <v>3.0989279999999999</v>
      </c>
      <c r="T269" s="18">
        <f t="shared" si="38"/>
        <v>1.2912199999999998</v>
      </c>
      <c r="U269" s="18">
        <f t="shared" si="39"/>
        <v>12.912199999999999</v>
      </c>
    </row>
    <row r="270" spans="1:21" x14ac:dyDescent="0.25">
      <c r="A270" s="5" t="s">
        <v>1372</v>
      </c>
      <c r="B270" s="5" t="s">
        <v>9</v>
      </c>
      <c r="C270" s="31"/>
      <c r="D270" s="31">
        <v>21250</v>
      </c>
      <c r="E270" s="31">
        <v>21250</v>
      </c>
      <c r="F270" s="31">
        <v>127000</v>
      </c>
      <c r="G270" s="18">
        <v>31</v>
      </c>
      <c r="H270" s="18">
        <v>25.783999999999999</v>
      </c>
      <c r="I270" s="18">
        <f t="shared" si="35"/>
        <v>25</v>
      </c>
      <c r="J270" s="5" t="s">
        <v>247</v>
      </c>
      <c r="K270" s="5" t="s">
        <v>11</v>
      </c>
      <c r="L270" s="5">
        <v>84047</v>
      </c>
      <c r="M270" s="6">
        <v>43130</v>
      </c>
      <c r="N270" s="18">
        <f t="shared" si="36"/>
        <v>0.57499999999999996</v>
      </c>
      <c r="O270" s="18">
        <v>0</v>
      </c>
      <c r="P270" s="18">
        <v>0</v>
      </c>
      <c r="Q270" s="18">
        <f t="shared" si="37"/>
        <v>6.8999999999999995</v>
      </c>
      <c r="R270" s="18">
        <f t="shared" si="40"/>
        <v>6.8999999999999995</v>
      </c>
      <c r="S270" s="18">
        <f t="shared" si="41"/>
        <v>6.8999999999999995</v>
      </c>
      <c r="T270" s="18">
        <f t="shared" si="38"/>
        <v>2.875</v>
      </c>
      <c r="U270" s="18">
        <f t="shared" si="39"/>
        <v>23.574999999999999</v>
      </c>
    </row>
    <row r="271" spans="1:21" x14ac:dyDescent="0.25">
      <c r="A271" s="5" t="s">
        <v>1189</v>
      </c>
      <c r="B271" s="5" t="s">
        <v>9</v>
      </c>
      <c r="C271" s="31"/>
      <c r="D271" s="31">
        <v>21250</v>
      </c>
      <c r="E271" s="31">
        <v>21250</v>
      </c>
      <c r="F271" s="31">
        <v>215750</v>
      </c>
      <c r="G271" s="18">
        <v>33.6</v>
      </c>
      <c r="H271" s="18">
        <v>26.638999999999999</v>
      </c>
      <c r="I271" s="18">
        <f t="shared" ref="I271:I334" si="42">(D271/0.85)/1000</f>
        <v>25</v>
      </c>
      <c r="J271" s="5" t="s">
        <v>13</v>
      </c>
      <c r="K271" s="5" t="s">
        <v>11</v>
      </c>
      <c r="L271" s="5">
        <v>84106</v>
      </c>
      <c r="M271" s="6">
        <v>42717</v>
      </c>
      <c r="N271" s="18">
        <f t="shared" si="36"/>
        <v>0.57499999999999996</v>
      </c>
      <c r="O271" s="18">
        <v>0</v>
      </c>
      <c r="P271" s="18">
        <f>N271*12</f>
        <v>6.8999999999999995</v>
      </c>
      <c r="Q271" s="18">
        <f t="shared" si="37"/>
        <v>6.8999999999999995</v>
      </c>
      <c r="R271" s="18">
        <f t="shared" si="40"/>
        <v>6.8999999999999995</v>
      </c>
      <c r="S271" s="18">
        <f t="shared" si="41"/>
        <v>6.8999999999999995</v>
      </c>
      <c r="T271" s="18">
        <f t="shared" si="38"/>
        <v>2.875</v>
      </c>
      <c r="U271" s="18">
        <f t="shared" si="39"/>
        <v>30.474999999999998</v>
      </c>
    </row>
    <row r="272" spans="1:21" x14ac:dyDescent="0.25">
      <c r="A272" s="5" t="s">
        <v>1190</v>
      </c>
      <c r="B272" s="5" t="s">
        <v>9</v>
      </c>
      <c r="C272" s="31"/>
      <c r="D272" s="31">
        <v>21250</v>
      </c>
      <c r="E272" s="31">
        <v>21250</v>
      </c>
      <c r="F272" s="31">
        <v>215750</v>
      </c>
      <c r="G272" s="18">
        <v>33.6</v>
      </c>
      <c r="H272" s="18">
        <v>26.631</v>
      </c>
      <c r="I272" s="18">
        <f t="shared" si="42"/>
        <v>25</v>
      </c>
      <c r="J272" s="5" t="s">
        <v>13</v>
      </c>
      <c r="K272" s="5" t="s">
        <v>11</v>
      </c>
      <c r="L272" s="5">
        <v>84106</v>
      </c>
      <c r="M272" s="6">
        <v>42717</v>
      </c>
      <c r="N272" s="18">
        <f t="shared" si="36"/>
        <v>0.57499999999999996</v>
      </c>
      <c r="O272" s="18">
        <v>0</v>
      </c>
      <c r="P272" s="18">
        <f>N272*12</f>
        <v>6.8999999999999995</v>
      </c>
      <c r="Q272" s="18">
        <f t="shared" si="37"/>
        <v>6.8999999999999995</v>
      </c>
      <c r="R272" s="18">
        <f t="shared" si="40"/>
        <v>6.8999999999999995</v>
      </c>
      <c r="S272" s="18">
        <f t="shared" si="41"/>
        <v>6.8999999999999995</v>
      </c>
      <c r="T272" s="18">
        <f t="shared" si="38"/>
        <v>2.875</v>
      </c>
      <c r="U272" s="18">
        <f t="shared" si="39"/>
        <v>30.474999999999998</v>
      </c>
    </row>
    <row r="273" spans="1:32" x14ac:dyDescent="0.25">
      <c r="A273" s="5" t="s">
        <v>1373</v>
      </c>
      <c r="B273" s="5" t="s">
        <v>9</v>
      </c>
      <c r="C273" s="31"/>
      <c r="D273" s="31">
        <v>21250</v>
      </c>
      <c r="E273" s="31">
        <v>21250</v>
      </c>
      <c r="F273" s="31">
        <v>127000</v>
      </c>
      <c r="G273" s="18">
        <v>31</v>
      </c>
      <c r="H273" s="18">
        <v>25.814</v>
      </c>
      <c r="I273" s="18">
        <f t="shared" si="42"/>
        <v>25</v>
      </c>
      <c r="J273" s="5" t="s">
        <v>247</v>
      </c>
      <c r="K273" s="5" t="s">
        <v>11</v>
      </c>
      <c r="L273" s="5">
        <v>84047</v>
      </c>
      <c r="M273" s="6">
        <v>43125</v>
      </c>
      <c r="N273" s="18">
        <f t="shared" si="36"/>
        <v>0.57499999999999996</v>
      </c>
      <c r="O273" s="18">
        <v>0</v>
      </c>
      <c r="P273" s="18">
        <v>0</v>
      </c>
      <c r="Q273" s="18">
        <f t="shared" si="37"/>
        <v>6.8999999999999995</v>
      </c>
      <c r="R273" s="18">
        <f t="shared" si="40"/>
        <v>6.8999999999999995</v>
      </c>
      <c r="S273" s="18">
        <f t="shared" si="41"/>
        <v>6.8999999999999995</v>
      </c>
      <c r="T273" s="18">
        <f t="shared" si="38"/>
        <v>2.875</v>
      </c>
      <c r="U273" s="18">
        <f t="shared" si="39"/>
        <v>23.574999999999999</v>
      </c>
    </row>
    <row r="274" spans="1:32" x14ac:dyDescent="0.25">
      <c r="A274" s="5" t="s">
        <v>1374</v>
      </c>
      <c r="B274" s="5" t="s">
        <v>9</v>
      </c>
      <c r="C274" s="31"/>
      <c r="D274" s="31">
        <v>21250</v>
      </c>
      <c r="E274" s="31">
        <v>21250</v>
      </c>
      <c r="F274" s="31">
        <v>127000</v>
      </c>
      <c r="G274" s="18">
        <v>30.69</v>
      </c>
      <c r="H274" s="18">
        <v>25.984999999999999</v>
      </c>
      <c r="I274" s="18">
        <f t="shared" si="42"/>
        <v>25</v>
      </c>
      <c r="J274" s="5" t="s">
        <v>126</v>
      </c>
      <c r="K274" s="5" t="s">
        <v>11</v>
      </c>
      <c r="L274" s="5">
        <v>84020</v>
      </c>
      <c r="M274" s="6">
        <v>43125</v>
      </c>
      <c r="N274" s="18">
        <f t="shared" si="36"/>
        <v>0.57499999999999996</v>
      </c>
      <c r="O274" s="18">
        <v>0</v>
      </c>
      <c r="P274" s="18">
        <v>0</v>
      </c>
      <c r="Q274" s="18">
        <f t="shared" si="37"/>
        <v>6.8999999999999995</v>
      </c>
      <c r="R274" s="18">
        <f t="shared" si="40"/>
        <v>6.8999999999999995</v>
      </c>
      <c r="S274" s="18">
        <f t="shared" si="41"/>
        <v>6.8999999999999995</v>
      </c>
      <c r="T274" s="18">
        <f t="shared" si="38"/>
        <v>2.875</v>
      </c>
      <c r="U274" s="18">
        <f t="shared" si="39"/>
        <v>23.574999999999999</v>
      </c>
    </row>
    <row r="275" spans="1:32" x14ac:dyDescent="0.25">
      <c r="A275" s="5" t="s">
        <v>1375</v>
      </c>
      <c r="B275" s="5" t="s">
        <v>9</v>
      </c>
      <c r="C275" s="31"/>
      <c r="D275" s="31">
        <v>21250</v>
      </c>
      <c r="E275" s="31">
        <v>21250</v>
      </c>
      <c r="F275" s="31">
        <v>127000</v>
      </c>
      <c r="G275" s="18">
        <v>31.93</v>
      </c>
      <c r="H275" s="18">
        <v>26.302</v>
      </c>
      <c r="I275" s="18">
        <f t="shared" si="42"/>
        <v>25</v>
      </c>
      <c r="J275" s="5" t="s">
        <v>126</v>
      </c>
      <c r="K275" s="5" t="s">
        <v>11</v>
      </c>
      <c r="L275" s="5">
        <v>84020</v>
      </c>
      <c r="M275" s="6">
        <v>43125</v>
      </c>
      <c r="N275" s="18">
        <f t="shared" si="36"/>
        <v>0.57499999999999996</v>
      </c>
      <c r="O275" s="18">
        <v>0</v>
      </c>
      <c r="P275" s="18">
        <v>0</v>
      </c>
      <c r="Q275" s="18">
        <f t="shared" si="37"/>
        <v>6.8999999999999995</v>
      </c>
      <c r="R275" s="18">
        <f t="shared" si="40"/>
        <v>6.8999999999999995</v>
      </c>
      <c r="S275" s="18">
        <f t="shared" si="41"/>
        <v>6.8999999999999995</v>
      </c>
      <c r="T275" s="18">
        <f t="shared" si="38"/>
        <v>2.875</v>
      </c>
      <c r="U275" s="18">
        <f t="shared" si="39"/>
        <v>23.574999999999999</v>
      </c>
    </row>
    <row r="276" spans="1:32" x14ac:dyDescent="0.25">
      <c r="A276" s="5" t="s">
        <v>1376</v>
      </c>
      <c r="B276" s="5" t="s">
        <v>9</v>
      </c>
      <c r="C276" s="31"/>
      <c r="D276" s="31">
        <v>17615.400000000001</v>
      </c>
      <c r="E276" s="31">
        <v>17615.400000000001</v>
      </c>
      <c r="F276" s="31">
        <v>127000</v>
      </c>
      <c r="G276" s="18">
        <v>28.21</v>
      </c>
      <c r="H276" s="18">
        <v>20.724</v>
      </c>
      <c r="I276" s="18">
        <f t="shared" si="42"/>
        <v>20.724000000000004</v>
      </c>
      <c r="J276" s="5" t="s">
        <v>126</v>
      </c>
      <c r="K276" s="5" t="s">
        <v>11</v>
      </c>
      <c r="L276" s="5">
        <v>84020</v>
      </c>
      <c r="M276" s="6">
        <v>43124</v>
      </c>
      <c r="N276" s="18">
        <f t="shared" si="36"/>
        <v>0.47665200000000008</v>
      </c>
      <c r="O276" s="18">
        <v>0</v>
      </c>
      <c r="P276" s="18">
        <v>0</v>
      </c>
      <c r="Q276" s="18">
        <f t="shared" si="37"/>
        <v>5.7198240000000009</v>
      </c>
      <c r="R276" s="18">
        <f t="shared" si="40"/>
        <v>5.7198240000000009</v>
      </c>
      <c r="S276" s="18">
        <f t="shared" si="41"/>
        <v>5.7198240000000009</v>
      </c>
      <c r="T276" s="18">
        <f t="shared" si="38"/>
        <v>2.3832600000000004</v>
      </c>
      <c r="U276" s="18">
        <f t="shared" si="39"/>
        <v>19.542732000000001</v>
      </c>
    </row>
    <row r="277" spans="1:32" x14ac:dyDescent="0.25">
      <c r="A277" s="5" t="s">
        <v>1377</v>
      </c>
      <c r="B277" s="5" t="s">
        <v>9</v>
      </c>
      <c r="C277" s="31"/>
      <c r="D277" s="31">
        <v>21250</v>
      </c>
      <c r="E277" s="31">
        <v>21250</v>
      </c>
      <c r="F277" s="31">
        <v>100000</v>
      </c>
      <c r="G277" s="18">
        <v>34.200000000000003</v>
      </c>
      <c r="H277" s="18">
        <v>27.513000000000002</v>
      </c>
      <c r="I277" s="18">
        <f t="shared" si="42"/>
        <v>25</v>
      </c>
      <c r="J277" s="5" t="s">
        <v>357</v>
      </c>
      <c r="K277" s="5" t="s">
        <v>66</v>
      </c>
      <c r="L277" s="5">
        <v>84087</v>
      </c>
      <c r="M277" s="6">
        <v>42949</v>
      </c>
      <c r="N277" s="18">
        <f t="shared" si="36"/>
        <v>0.57499999999999996</v>
      </c>
      <c r="O277" s="18">
        <v>0</v>
      </c>
      <c r="P277" s="18">
        <f>N277*4</f>
        <v>2.2999999999999998</v>
      </c>
      <c r="Q277" s="18">
        <f t="shared" si="37"/>
        <v>6.8999999999999995</v>
      </c>
      <c r="R277" s="18">
        <f t="shared" si="40"/>
        <v>6.8999999999999995</v>
      </c>
      <c r="S277" s="18">
        <f t="shared" si="41"/>
        <v>6.8999999999999995</v>
      </c>
      <c r="T277" s="18">
        <f t="shared" si="38"/>
        <v>2.875</v>
      </c>
      <c r="U277" s="18">
        <f t="shared" si="39"/>
        <v>25.874999999999996</v>
      </c>
    </row>
    <row r="278" spans="1:32" x14ac:dyDescent="0.25">
      <c r="A278" s="5" t="s">
        <v>1378</v>
      </c>
      <c r="B278" s="5" t="s">
        <v>9</v>
      </c>
      <c r="C278" s="31"/>
      <c r="D278" s="31">
        <v>18598</v>
      </c>
      <c r="E278" s="31">
        <v>18598</v>
      </c>
      <c r="F278" s="31">
        <v>127000</v>
      </c>
      <c r="G278" s="18">
        <v>29.76</v>
      </c>
      <c r="H278" s="18">
        <v>21.88</v>
      </c>
      <c r="I278" s="18">
        <f t="shared" si="42"/>
        <v>21.88</v>
      </c>
      <c r="J278" s="5" t="s">
        <v>126</v>
      </c>
      <c r="K278" s="5" t="s">
        <v>11</v>
      </c>
      <c r="L278" s="5">
        <v>84020</v>
      </c>
      <c r="M278" s="6">
        <v>43124</v>
      </c>
      <c r="N278" s="18">
        <f t="shared" si="36"/>
        <v>0.50324000000000002</v>
      </c>
      <c r="O278" s="18">
        <v>0</v>
      </c>
      <c r="P278" s="18">
        <v>0</v>
      </c>
      <c r="Q278" s="18">
        <f t="shared" si="37"/>
        <v>6.0388800000000007</v>
      </c>
      <c r="R278" s="18">
        <f t="shared" si="40"/>
        <v>6.0388800000000007</v>
      </c>
      <c r="S278" s="18">
        <f t="shared" si="41"/>
        <v>6.0388800000000007</v>
      </c>
      <c r="T278" s="18">
        <f t="shared" si="38"/>
        <v>2.5162</v>
      </c>
      <c r="U278" s="18">
        <f t="shared" si="39"/>
        <v>20.632840000000005</v>
      </c>
    </row>
    <row r="279" spans="1:32" x14ac:dyDescent="0.25">
      <c r="A279" s="5" t="s">
        <v>1379</v>
      </c>
      <c r="B279" s="5" t="s">
        <v>9</v>
      </c>
      <c r="C279" s="31"/>
      <c r="D279" s="31">
        <v>19115.650000000001</v>
      </c>
      <c r="E279" s="31">
        <v>19115.650000000001</v>
      </c>
      <c r="F279" s="31">
        <v>127000</v>
      </c>
      <c r="G279" s="18">
        <v>26.04</v>
      </c>
      <c r="H279" s="18">
        <v>22.489000000000001</v>
      </c>
      <c r="I279" s="18">
        <f t="shared" si="42"/>
        <v>22.489000000000004</v>
      </c>
      <c r="J279" s="5" t="s">
        <v>126</v>
      </c>
      <c r="K279" s="5" t="s">
        <v>11</v>
      </c>
      <c r="L279" s="5">
        <v>84020</v>
      </c>
      <c r="M279" s="6">
        <v>43124</v>
      </c>
      <c r="N279" s="18">
        <f t="shared" si="36"/>
        <v>0.51724700000000012</v>
      </c>
      <c r="O279" s="18">
        <v>0</v>
      </c>
      <c r="P279" s="18">
        <v>0</v>
      </c>
      <c r="Q279" s="18">
        <f t="shared" si="37"/>
        <v>6.206964000000001</v>
      </c>
      <c r="R279" s="18">
        <f t="shared" si="40"/>
        <v>6.206964000000001</v>
      </c>
      <c r="S279" s="18">
        <f t="shared" si="41"/>
        <v>6.206964000000001</v>
      </c>
      <c r="T279" s="18">
        <f t="shared" si="38"/>
        <v>2.5862350000000007</v>
      </c>
      <c r="U279" s="18">
        <f t="shared" si="39"/>
        <v>21.207127000000007</v>
      </c>
    </row>
    <row r="280" spans="1:32" x14ac:dyDescent="0.25">
      <c r="A280" s="5" t="s">
        <v>1380</v>
      </c>
      <c r="B280" s="5" t="s">
        <v>9</v>
      </c>
      <c r="C280" s="31"/>
      <c r="D280" s="31">
        <v>19417.400000000001</v>
      </c>
      <c r="E280" s="31">
        <v>19417.400000000001</v>
      </c>
      <c r="F280" s="31">
        <v>127000</v>
      </c>
      <c r="G280" s="18">
        <v>30.07</v>
      </c>
      <c r="H280" s="18">
        <v>22.844000000000001</v>
      </c>
      <c r="I280" s="18">
        <f t="shared" si="42"/>
        <v>22.844000000000005</v>
      </c>
      <c r="J280" s="5" t="s">
        <v>126</v>
      </c>
      <c r="K280" s="5" t="s">
        <v>11</v>
      </c>
      <c r="L280" s="5">
        <v>84020</v>
      </c>
      <c r="M280" s="6">
        <v>43124</v>
      </c>
      <c r="N280" s="18">
        <f t="shared" si="36"/>
        <v>0.5254120000000001</v>
      </c>
      <c r="O280" s="18">
        <v>0</v>
      </c>
      <c r="P280" s="18">
        <v>0</v>
      </c>
      <c r="Q280" s="18">
        <f t="shared" si="37"/>
        <v>6.3049440000000008</v>
      </c>
      <c r="R280" s="18">
        <f t="shared" si="40"/>
        <v>6.3049440000000008</v>
      </c>
      <c r="S280" s="18">
        <f t="shared" si="41"/>
        <v>6.3049440000000008</v>
      </c>
      <c r="T280" s="18">
        <f t="shared" si="38"/>
        <v>2.6270600000000006</v>
      </c>
      <c r="U280" s="18">
        <f t="shared" si="39"/>
        <v>21.541892000000004</v>
      </c>
    </row>
    <row r="281" spans="1:32" s="33" customFormat="1" x14ac:dyDescent="0.25">
      <c r="A281" s="5" t="s">
        <v>1381</v>
      </c>
      <c r="B281" s="5" t="s">
        <v>9</v>
      </c>
      <c r="C281" s="31"/>
      <c r="D281" s="31">
        <v>14519.7</v>
      </c>
      <c r="E281" s="31">
        <v>14519.7</v>
      </c>
      <c r="F281" s="31">
        <v>141887.81</v>
      </c>
      <c r="G281" s="18">
        <v>20.46</v>
      </c>
      <c r="H281" s="18">
        <v>17.082000000000001</v>
      </c>
      <c r="I281" s="18">
        <f t="shared" si="42"/>
        <v>17.082000000000001</v>
      </c>
      <c r="J281" s="5" t="s">
        <v>67</v>
      </c>
      <c r="K281" s="5" t="s">
        <v>11</v>
      </c>
      <c r="L281" s="5">
        <v>84095</v>
      </c>
      <c r="M281" s="6">
        <v>43074</v>
      </c>
      <c r="N281" s="18">
        <f t="shared" si="36"/>
        <v>0.39288600000000001</v>
      </c>
      <c r="O281" s="18">
        <v>0</v>
      </c>
      <c r="P281" s="18">
        <v>0</v>
      </c>
      <c r="Q281" s="18">
        <f t="shared" si="37"/>
        <v>4.7146319999999999</v>
      </c>
      <c r="R281" s="18">
        <f t="shared" si="40"/>
        <v>4.7146319999999999</v>
      </c>
      <c r="S281" s="18">
        <f t="shared" si="41"/>
        <v>4.7146319999999999</v>
      </c>
      <c r="T281" s="18">
        <f t="shared" si="38"/>
        <v>1.9644300000000001</v>
      </c>
      <c r="U281" s="18">
        <f t="shared" si="39"/>
        <v>16.108325999999998</v>
      </c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x14ac:dyDescent="0.25">
      <c r="A282" s="5" t="s">
        <v>1194</v>
      </c>
      <c r="B282" s="5" t="s">
        <v>9</v>
      </c>
      <c r="C282" s="31"/>
      <c r="D282" s="31">
        <v>10776.3</v>
      </c>
      <c r="E282" s="31">
        <v>10776.3</v>
      </c>
      <c r="F282" s="31">
        <v>50652</v>
      </c>
      <c r="G282" s="18">
        <v>15.41</v>
      </c>
      <c r="H282" s="18">
        <v>12.678000000000001</v>
      </c>
      <c r="I282" s="18">
        <f t="shared" si="42"/>
        <v>12.678000000000001</v>
      </c>
      <c r="J282" s="5" t="s">
        <v>28</v>
      </c>
      <c r="K282" s="5" t="s">
        <v>11</v>
      </c>
      <c r="L282" s="5">
        <v>84081</v>
      </c>
      <c r="M282" s="6">
        <v>42853</v>
      </c>
      <c r="N282" s="18">
        <f t="shared" si="36"/>
        <v>0.29159400000000002</v>
      </c>
      <c r="O282" s="18">
        <v>0</v>
      </c>
      <c r="P282" s="18">
        <f>N282*8</f>
        <v>2.3327520000000002</v>
      </c>
      <c r="Q282" s="18">
        <f t="shared" si="37"/>
        <v>3.4991280000000002</v>
      </c>
      <c r="R282" s="18">
        <f t="shared" si="40"/>
        <v>3.4991280000000002</v>
      </c>
      <c r="S282" s="18">
        <f t="shared" si="41"/>
        <v>3.4991280000000002</v>
      </c>
      <c r="T282" s="18">
        <f t="shared" si="38"/>
        <v>1.45797</v>
      </c>
      <c r="U282" s="18">
        <f t="shared" si="39"/>
        <v>14.288106000000001</v>
      </c>
    </row>
    <row r="283" spans="1:32" x14ac:dyDescent="0.25">
      <c r="A283" s="5" t="s">
        <v>1382</v>
      </c>
      <c r="B283" s="5" t="s">
        <v>9</v>
      </c>
      <c r="C283" s="31"/>
      <c r="D283" s="31">
        <v>15605.15</v>
      </c>
      <c r="E283" s="31">
        <v>15605.15</v>
      </c>
      <c r="F283" s="31">
        <v>141887.81</v>
      </c>
      <c r="G283" s="18">
        <v>21.7</v>
      </c>
      <c r="H283" s="18">
        <v>18.359000000000002</v>
      </c>
      <c r="I283" s="18">
        <f t="shared" si="42"/>
        <v>18.359000000000002</v>
      </c>
      <c r="J283" s="5" t="s">
        <v>67</v>
      </c>
      <c r="K283" s="5" t="s">
        <v>11</v>
      </c>
      <c r="L283" s="5">
        <v>84095</v>
      </c>
      <c r="M283" s="6">
        <v>43076</v>
      </c>
      <c r="N283" s="18">
        <f t="shared" si="36"/>
        <v>0.42225700000000005</v>
      </c>
      <c r="O283" s="18">
        <v>0</v>
      </c>
      <c r="P283" s="18">
        <v>0</v>
      </c>
      <c r="Q283" s="18">
        <f t="shared" si="37"/>
        <v>5.0670840000000004</v>
      </c>
      <c r="R283" s="18">
        <f t="shared" si="40"/>
        <v>5.0670840000000004</v>
      </c>
      <c r="S283" s="18">
        <f t="shared" si="41"/>
        <v>5.0670840000000004</v>
      </c>
      <c r="T283" s="18">
        <f t="shared" si="38"/>
        <v>2.1112850000000001</v>
      </c>
      <c r="U283" s="18">
        <f t="shared" si="39"/>
        <v>17.312536999999999</v>
      </c>
    </row>
    <row r="284" spans="1:32" x14ac:dyDescent="0.25">
      <c r="A284" s="5" t="s">
        <v>1196</v>
      </c>
      <c r="B284" s="5" t="s">
        <v>9</v>
      </c>
      <c r="C284" s="31"/>
      <c r="D284" s="31">
        <v>11387.45</v>
      </c>
      <c r="E284" s="31">
        <v>11387.45</v>
      </c>
      <c r="F284" s="31">
        <v>47933</v>
      </c>
      <c r="G284" s="18">
        <v>16.82</v>
      </c>
      <c r="H284" s="18">
        <v>14.784000000000001</v>
      </c>
      <c r="I284" s="18">
        <f t="shared" si="42"/>
        <v>13.397000000000002</v>
      </c>
      <c r="J284" s="5" t="s">
        <v>114</v>
      </c>
      <c r="K284" s="5" t="s">
        <v>85</v>
      </c>
      <c r="L284" s="5">
        <v>84004</v>
      </c>
      <c r="M284" s="6">
        <v>42716</v>
      </c>
      <c r="N284" s="18">
        <f t="shared" si="36"/>
        <v>0.30813100000000004</v>
      </c>
      <c r="O284" s="18">
        <v>0</v>
      </c>
      <c r="P284" s="18">
        <f>N284*12</f>
        <v>3.6975720000000005</v>
      </c>
      <c r="Q284" s="18">
        <f t="shared" si="37"/>
        <v>3.6975720000000005</v>
      </c>
      <c r="R284" s="18">
        <f t="shared" si="40"/>
        <v>3.6975720000000005</v>
      </c>
      <c r="S284" s="18">
        <f t="shared" si="41"/>
        <v>3.6975720000000005</v>
      </c>
      <c r="T284" s="18">
        <f t="shared" si="38"/>
        <v>1.5406550000000001</v>
      </c>
      <c r="U284" s="18">
        <f t="shared" si="39"/>
        <v>16.330943000000001</v>
      </c>
    </row>
    <row r="285" spans="1:32" x14ac:dyDescent="0.25">
      <c r="A285" s="5" t="s">
        <v>1202</v>
      </c>
      <c r="B285" s="5" t="s">
        <v>9</v>
      </c>
      <c r="C285" s="31"/>
      <c r="D285" s="31">
        <v>19440.599999999999</v>
      </c>
      <c r="E285" s="31">
        <v>19440.599999999999</v>
      </c>
      <c r="F285" s="31">
        <v>60923.199999999997</v>
      </c>
      <c r="G285" s="18">
        <v>30.16</v>
      </c>
      <c r="H285" s="18">
        <v>24.346</v>
      </c>
      <c r="I285" s="18">
        <f t="shared" si="42"/>
        <v>22.871294117647061</v>
      </c>
      <c r="J285" s="5" t="s">
        <v>1203</v>
      </c>
      <c r="K285" s="5" t="s">
        <v>11</v>
      </c>
      <c r="L285" s="5">
        <v>84108</v>
      </c>
      <c r="M285" s="6">
        <v>42863</v>
      </c>
      <c r="N285" s="18">
        <f t="shared" si="36"/>
        <v>0.52603976470588243</v>
      </c>
      <c r="O285" s="18">
        <v>0</v>
      </c>
      <c r="P285" s="18">
        <f>N285*7</f>
        <v>3.6822783529411769</v>
      </c>
      <c r="Q285" s="18">
        <f t="shared" si="37"/>
        <v>6.3124771764705887</v>
      </c>
      <c r="R285" s="18">
        <f t="shared" si="40"/>
        <v>6.3124771764705887</v>
      </c>
      <c r="S285" s="18">
        <f t="shared" si="41"/>
        <v>6.3124771764705887</v>
      </c>
      <c r="T285" s="18">
        <f t="shared" si="38"/>
        <v>2.6301988235294123</v>
      </c>
      <c r="U285" s="18">
        <f t="shared" si="39"/>
        <v>25.249908705882355</v>
      </c>
    </row>
    <row r="286" spans="1:32" x14ac:dyDescent="0.25">
      <c r="A286" s="5" t="s">
        <v>1383</v>
      </c>
      <c r="B286" s="5" t="s">
        <v>9</v>
      </c>
      <c r="C286" s="31"/>
      <c r="D286" s="31">
        <v>18450.7</v>
      </c>
      <c r="E286" s="31">
        <v>18450.7</v>
      </c>
      <c r="F286" s="31">
        <v>60923</v>
      </c>
      <c r="G286" s="18">
        <v>30.16</v>
      </c>
      <c r="H286" s="18">
        <v>24.594999999999999</v>
      </c>
      <c r="I286" s="18">
        <f t="shared" si="42"/>
        <v>21.706705882352946</v>
      </c>
      <c r="J286" s="5" t="s">
        <v>1203</v>
      </c>
      <c r="K286" s="5" t="s">
        <v>11</v>
      </c>
      <c r="L286" s="5">
        <v>84116</v>
      </c>
      <c r="M286" s="6">
        <v>42887</v>
      </c>
      <c r="N286" s="18">
        <f t="shared" si="36"/>
        <v>0.49925423529411772</v>
      </c>
      <c r="O286" s="18">
        <v>0</v>
      </c>
      <c r="P286" s="18">
        <f>N286*6</f>
        <v>2.9955254117647065</v>
      </c>
      <c r="Q286" s="18">
        <f t="shared" si="37"/>
        <v>5.9910508235294131</v>
      </c>
      <c r="R286" s="18">
        <f t="shared" si="40"/>
        <v>5.9910508235294131</v>
      </c>
      <c r="S286" s="18">
        <f t="shared" si="41"/>
        <v>5.9910508235294131</v>
      </c>
      <c r="T286" s="18">
        <f t="shared" si="38"/>
        <v>2.4962711764705885</v>
      </c>
      <c r="U286" s="18">
        <f t="shared" si="39"/>
        <v>23.464949058823535</v>
      </c>
    </row>
    <row r="287" spans="1:32" x14ac:dyDescent="0.25">
      <c r="A287" s="5" t="s">
        <v>1384</v>
      </c>
      <c r="B287" s="5" t="s">
        <v>9</v>
      </c>
      <c r="C287" s="31"/>
      <c r="D287" s="31">
        <v>16363.35</v>
      </c>
      <c r="E287" s="31">
        <v>16363.35</v>
      </c>
      <c r="F287" s="31">
        <v>60923.199999999997</v>
      </c>
      <c r="G287" s="18">
        <v>30.16</v>
      </c>
      <c r="H287" s="18">
        <v>25.847999999999999</v>
      </c>
      <c r="I287" s="18">
        <f t="shared" si="42"/>
        <v>19.251000000000001</v>
      </c>
      <c r="J287" s="5" t="s">
        <v>13</v>
      </c>
      <c r="K287" s="5" t="s">
        <v>11</v>
      </c>
      <c r="L287" s="5">
        <v>84109</v>
      </c>
      <c r="M287" s="6">
        <v>43038</v>
      </c>
      <c r="N287" s="18">
        <f t="shared" si="36"/>
        <v>0.44277300000000003</v>
      </c>
      <c r="O287" s="18">
        <v>0</v>
      </c>
      <c r="P287" s="18">
        <f>N287*2</f>
        <v>0.88554600000000006</v>
      </c>
      <c r="Q287" s="18">
        <f t="shared" si="37"/>
        <v>5.3132760000000001</v>
      </c>
      <c r="R287" s="18">
        <f t="shared" si="40"/>
        <v>5.3132760000000001</v>
      </c>
      <c r="S287" s="18">
        <f t="shared" si="41"/>
        <v>5.3132760000000001</v>
      </c>
      <c r="T287" s="18">
        <f t="shared" si="38"/>
        <v>2.2138650000000002</v>
      </c>
      <c r="U287" s="18">
        <f t="shared" si="39"/>
        <v>19.039239000000002</v>
      </c>
    </row>
    <row r="288" spans="1:32" x14ac:dyDescent="0.25">
      <c r="A288" s="5" t="s">
        <v>1385</v>
      </c>
      <c r="B288" s="5" t="s">
        <v>9</v>
      </c>
      <c r="C288" s="31"/>
      <c r="D288" s="31">
        <v>16373.55</v>
      </c>
      <c r="E288" s="31">
        <v>16373.55</v>
      </c>
      <c r="F288" s="31">
        <v>60923.199999999997</v>
      </c>
      <c r="G288" s="18">
        <v>30.16</v>
      </c>
      <c r="H288" s="18">
        <v>21.055</v>
      </c>
      <c r="I288" s="18">
        <f t="shared" si="42"/>
        <v>19.263000000000002</v>
      </c>
      <c r="J288" s="5" t="s">
        <v>1203</v>
      </c>
      <c r="K288" s="5" t="s">
        <v>11</v>
      </c>
      <c r="L288" s="5">
        <v>84103</v>
      </c>
      <c r="M288" s="6">
        <v>43038</v>
      </c>
      <c r="N288" s="18">
        <f t="shared" si="36"/>
        <v>0.44304900000000003</v>
      </c>
      <c r="O288" s="18">
        <v>0</v>
      </c>
      <c r="P288" s="18">
        <f>N288*2</f>
        <v>0.88609800000000005</v>
      </c>
      <c r="Q288" s="18">
        <f t="shared" si="37"/>
        <v>5.3165880000000003</v>
      </c>
      <c r="R288" s="18">
        <f t="shared" si="40"/>
        <v>5.3165880000000003</v>
      </c>
      <c r="S288" s="18">
        <f t="shared" si="41"/>
        <v>5.3165880000000003</v>
      </c>
      <c r="T288" s="18">
        <f t="shared" si="38"/>
        <v>2.2152450000000004</v>
      </c>
      <c r="U288" s="18">
        <f t="shared" si="39"/>
        <v>19.051106999999998</v>
      </c>
    </row>
    <row r="289" spans="1:21" x14ac:dyDescent="0.25">
      <c r="A289" s="5" t="s">
        <v>1205</v>
      </c>
      <c r="B289" s="5" t="s">
        <v>9</v>
      </c>
      <c r="C289" s="31"/>
      <c r="D289" s="31">
        <v>8963.25</v>
      </c>
      <c r="E289" s="31">
        <v>8963.25</v>
      </c>
      <c r="F289" s="31">
        <v>28118.400000000001</v>
      </c>
      <c r="G289" s="18">
        <v>13.92</v>
      </c>
      <c r="H289" s="18">
        <v>10.545</v>
      </c>
      <c r="I289" s="18">
        <f t="shared" si="42"/>
        <v>10.545</v>
      </c>
      <c r="J289" s="5" t="s">
        <v>1203</v>
      </c>
      <c r="K289" s="5" t="s">
        <v>11</v>
      </c>
      <c r="L289" s="5">
        <v>84116</v>
      </c>
      <c r="M289" s="6">
        <v>42863</v>
      </c>
      <c r="N289" s="18">
        <f t="shared" si="36"/>
        <v>0.242535</v>
      </c>
      <c r="O289" s="18">
        <v>0</v>
      </c>
      <c r="P289" s="18">
        <f>N289*7</f>
        <v>1.6977450000000001</v>
      </c>
      <c r="Q289" s="18">
        <f t="shared" si="37"/>
        <v>2.9104200000000002</v>
      </c>
      <c r="R289" s="18">
        <f t="shared" si="40"/>
        <v>2.9104200000000002</v>
      </c>
      <c r="S289" s="18">
        <f t="shared" si="41"/>
        <v>2.9104200000000002</v>
      </c>
      <c r="T289" s="18">
        <f t="shared" si="38"/>
        <v>1.2126749999999999</v>
      </c>
      <c r="U289" s="18">
        <f t="shared" si="39"/>
        <v>11.641680000000001</v>
      </c>
    </row>
    <row r="290" spans="1:21" x14ac:dyDescent="0.25">
      <c r="A290" s="5" t="s">
        <v>1208</v>
      </c>
      <c r="B290" s="5" t="s">
        <v>9</v>
      </c>
      <c r="C290" s="31"/>
      <c r="D290" s="31">
        <v>21155.65</v>
      </c>
      <c r="E290" s="31">
        <v>21155.65</v>
      </c>
      <c r="F290" s="31">
        <v>77220</v>
      </c>
      <c r="G290" s="18">
        <v>32.085000000000001</v>
      </c>
      <c r="H290" s="18">
        <v>26.007000000000001</v>
      </c>
      <c r="I290" s="18">
        <f t="shared" si="42"/>
        <v>24.889000000000003</v>
      </c>
      <c r="J290" s="5" t="s">
        <v>13</v>
      </c>
      <c r="K290" s="5" t="s">
        <v>11</v>
      </c>
      <c r="L290" s="5">
        <v>84116</v>
      </c>
      <c r="M290" s="6">
        <v>42830</v>
      </c>
      <c r="N290" s="18">
        <f t="shared" si="36"/>
        <v>0.57244700000000004</v>
      </c>
      <c r="O290" s="18">
        <v>0</v>
      </c>
      <c r="P290" s="18">
        <f>N290*8</f>
        <v>4.5795760000000003</v>
      </c>
      <c r="Q290" s="18">
        <f t="shared" si="37"/>
        <v>6.8693640000000009</v>
      </c>
      <c r="R290" s="18">
        <f t="shared" si="40"/>
        <v>6.8693640000000009</v>
      </c>
      <c r="S290" s="18">
        <f t="shared" si="41"/>
        <v>6.8693640000000009</v>
      </c>
      <c r="T290" s="18">
        <f t="shared" si="38"/>
        <v>2.8622350000000001</v>
      </c>
      <c r="U290" s="18">
        <f t="shared" si="39"/>
        <v>28.049903</v>
      </c>
    </row>
    <row r="291" spans="1:21" x14ac:dyDescent="0.25">
      <c r="A291" s="5" t="s">
        <v>1210</v>
      </c>
      <c r="B291" s="5" t="s">
        <v>9</v>
      </c>
      <c r="C291" s="31"/>
      <c r="D291" s="31">
        <v>21250</v>
      </c>
      <c r="E291" s="31">
        <v>21250</v>
      </c>
      <c r="F291" s="31">
        <v>102765</v>
      </c>
      <c r="G291" s="18">
        <v>38.64</v>
      </c>
      <c r="H291" s="18">
        <v>29.218</v>
      </c>
      <c r="I291" s="18">
        <f t="shared" si="42"/>
        <v>25</v>
      </c>
      <c r="J291" s="5" t="s">
        <v>1211</v>
      </c>
      <c r="K291" s="5" t="s">
        <v>336</v>
      </c>
      <c r="L291" s="5">
        <v>84078</v>
      </c>
      <c r="M291" s="6">
        <v>42710</v>
      </c>
      <c r="N291" s="18">
        <f t="shared" si="36"/>
        <v>0.57499999999999996</v>
      </c>
      <c r="O291" s="18">
        <v>0</v>
      </c>
      <c r="P291" s="18">
        <f>N291*12</f>
        <v>6.8999999999999995</v>
      </c>
      <c r="Q291" s="18">
        <f t="shared" si="37"/>
        <v>6.8999999999999995</v>
      </c>
      <c r="R291" s="18">
        <f t="shared" si="40"/>
        <v>6.8999999999999995</v>
      </c>
      <c r="S291" s="18">
        <f t="shared" si="41"/>
        <v>6.8999999999999995</v>
      </c>
      <c r="T291" s="18">
        <f t="shared" si="38"/>
        <v>2.875</v>
      </c>
      <c r="U291" s="18">
        <f t="shared" si="39"/>
        <v>30.474999999999998</v>
      </c>
    </row>
    <row r="292" spans="1:21" x14ac:dyDescent="0.25">
      <c r="A292" s="5" t="s">
        <v>1213</v>
      </c>
      <c r="B292" s="5" t="s">
        <v>9</v>
      </c>
      <c r="C292" s="31"/>
      <c r="D292" s="31">
        <v>21250</v>
      </c>
      <c r="E292" s="31">
        <v>21250</v>
      </c>
      <c r="F292" s="31">
        <v>102765</v>
      </c>
      <c r="G292" s="18">
        <v>38.64</v>
      </c>
      <c r="H292" s="18">
        <v>28.186</v>
      </c>
      <c r="I292" s="18">
        <f t="shared" si="42"/>
        <v>25</v>
      </c>
      <c r="J292" s="5" t="s">
        <v>1211</v>
      </c>
      <c r="K292" s="5" t="s">
        <v>336</v>
      </c>
      <c r="L292" s="5">
        <v>84078</v>
      </c>
      <c r="M292" s="6">
        <v>42710</v>
      </c>
      <c r="N292" s="18">
        <f t="shared" si="36"/>
        <v>0.57499999999999996</v>
      </c>
      <c r="O292" s="18">
        <v>0</v>
      </c>
      <c r="P292" s="18">
        <f>N292*12</f>
        <v>6.8999999999999995</v>
      </c>
      <c r="Q292" s="18">
        <f t="shared" si="37"/>
        <v>6.8999999999999995</v>
      </c>
      <c r="R292" s="18">
        <f t="shared" si="40"/>
        <v>6.8999999999999995</v>
      </c>
      <c r="S292" s="18">
        <f t="shared" si="41"/>
        <v>6.8999999999999995</v>
      </c>
      <c r="T292" s="18">
        <f t="shared" si="38"/>
        <v>2.875</v>
      </c>
      <c r="U292" s="18">
        <f t="shared" si="39"/>
        <v>30.474999999999998</v>
      </c>
    </row>
    <row r="293" spans="1:21" x14ac:dyDescent="0.25">
      <c r="A293" s="5" t="s">
        <v>1214</v>
      </c>
      <c r="B293" s="5" t="s">
        <v>9</v>
      </c>
      <c r="C293" s="31"/>
      <c r="D293" s="31">
        <v>21250</v>
      </c>
      <c r="E293" s="31">
        <v>21250</v>
      </c>
      <c r="F293" s="31">
        <v>102765</v>
      </c>
      <c r="G293" s="18">
        <v>38.295000000000002</v>
      </c>
      <c r="H293" s="18">
        <v>26.835999999999999</v>
      </c>
      <c r="I293" s="18">
        <f t="shared" si="42"/>
        <v>25</v>
      </c>
      <c r="J293" s="5" t="s">
        <v>1211</v>
      </c>
      <c r="K293" s="5" t="s">
        <v>336</v>
      </c>
      <c r="L293" s="5">
        <v>84078</v>
      </c>
      <c r="M293" s="6">
        <v>42710</v>
      </c>
      <c r="N293" s="18">
        <f t="shared" si="36"/>
        <v>0.57499999999999996</v>
      </c>
      <c r="O293" s="18">
        <v>0</v>
      </c>
      <c r="P293" s="18">
        <f>N293*12</f>
        <v>6.8999999999999995</v>
      </c>
      <c r="Q293" s="18">
        <f t="shared" si="37"/>
        <v>6.8999999999999995</v>
      </c>
      <c r="R293" s="18">
        <f t="shared" si="40"/>
        <v>6.8999999999999995</v>
      </c>
      <c r="S293" s="18">
        <f t="shared" si="41"/>
        <v>6.8999999999999995</v>
      </c>
      <c r="T293" s="18">
        <f t="shared" si="38"/>
        <v>2.875</v>
      </c>
      <c r="U293" s="18">
        <f t="shared" si="39"/>
        <v>30.474999999999998</v>
      </c>
    </row>
    <row r="294" spans="1:21" x14ac:dyDescent="0.25">
      <c r="A294" s="5" t="s">
        <v>1386</v>
      </c>
      <c r="B294" s="5" t="s">
        <v>9</v>
      </c>
      <c r="C294" s="31"/>
      <c r="D294" s="31">
        <v>17683.400000000001</v>
      </c>
      <c r="E294" s="31">
        <v>17683.400000000001</v>
      </c>
      <c r="F294" s="31">
        <v>72729.25</v>
      </c>
      <c r="G294" s="18">
        <v>26.22</v>
      </c>
      <c r="H294" s="18">
        <v>20.803999999999998</v>
      </c>
      <c r="I294" s="18">
        <f t="shared" si="42"/>
        <v>20.804000000000002</v>
      </c>
      <c r="J294" s="5" t="s">
        <v>609</v>
      </c>
      <c r="K294" s="5" t="s">
        <v>66</v>
      </c>
      <c r="L294" s="5">
        <v>84015</v>
      </c>
      <c r="M294" s="6">
        <v>42881</v>
      </c>
      <c r="N294" s="18">
        <f t="shared" si="36"/>
        <v>0.47849200000000003</v>
      </c>
      <c r="O294" s="18">
        <v>0</v>
      </c>
      <c r="P294" s="18">
        <f>N294*7</f>
        <v>3.3494440000000001</v>
      </c>
      <c r="Q294" s="18">
        <f t="shared" si="37"/>
        <v>5.7419039999999999</v>
      </c>
      <c r="R294" s="18">
        <f t="shared" si="40"/>
        <v>5.7419039999999999</v>
      </c>
      <c r="S294" s="18">
        <f t="shared" si="41"/>
        <v>5.7419039999999999</v>
      </c>
      <c r="T294" s="18">
        <f t="shared" si="38"/>
        <v>2.3924600000000003</v>
      </c>
      <c r="U294" s="18">
        <f t="shared" si="39"/>
        <v>22.967616</v>
      </c>
    </row>
    <row r="295" spans="1:21" x14ac:dyDescent="0.25">
      <c r="A295" s="5" t="s">
        <v>1215</v>
      </c>
      <c r="B295" s="5" t="s">
        <v>9</v>
      </c>
      <c r="C295" s="31"/>
      <c r="D295" s="31">
        <v>17952.849999999999</v>
      </c>
      <c r="E295" s="31">
        <v>17952.849999999999</v>
      </c>
      <c r="F295" s="31">
        <v>71755.22</v>
      </c>
      <c r="G295" s="18">
        <v>26.22</v>
      </c>
      <c r="H295" s="18">
        <v>21.678000000000001</v>
      </c>
      <c r="I295" s="18">
        <f t="shared" si="42"/>
        <v>21.120999999999999</v>
      </c>
      <c r="J295" s="5" t="s">
        <v>609</v>
      </c>
      <c r="K295" s="5" t="s">
        <v>66</v>
      </c>
      <c r="L295" s="5">
        <v>84015</v>
      </c>
      <c r="M295" s="6">
        <v>42857</v>
      </c>
      <c r="N295" s="18">
        <f t="shared" si="36"/>
        <v>0.48578299999999996</v>
      </c>
      <c r="O295" s="18">
        <v>0</v>
      </c>
      <c r="P295" s="18">
        <f>N295*7</f>
        <v>3.4004809999999996</v>
      </c>
      <c r="Q295" s="18">
        <f t="shared" si="37"/>
        <v>5.8293959999999991</v>
      </c>
      <c r="R295" s="18">
        <f t="shared" si="40"/>
        <v>5.8293959999999991</v>
      </c>
      <c r="S295" s="18">
        <f t="shared" si="41"/>
        <v>5.8293959999999991</v>
      </c>
      <c r="T295" s="18">
        <f t="shared" si="38"/>
        <v>2.4289149999999999</v>
      </c>
      <c r="U295" s="18">
        <f t="shared" si="39"/>
        <v>23.317583999999997</v>
      </c>
    </row>
    <row r="296" spans="1:21" x14ac:dyDescent="0.25">
      <c r="A296" s="5" t="s">
        <v>1216</v>
      </c>
      <c r="B296" s="5" t="s">
        <v>9</v>
      </c>
      <c r="C296" s="31"/>
      <c r="D296" s="31">
        <v>17459</v>
      </c>
      <c r="E296" s="31">
        <v>17459</v>
      </c>
      <c r="F296" s="31">
        <v>72729.25</v>
      </c>
      <c r="G296" s="18">
        <v>26.22</v>
      </c>
      <c r="H296" s="18">
        <v>21.678000000000001</v>
      </c>
      <c r="I296" s="18">
        <f t="shared" si="42"/>
        <v>20.54</v>
      </c>
      <c r="J296" s="5" t="s">
        <v>609</v>
      </c>
      <c r="K296" s="5" t="s">
        <v>66</v>
      </c>
      <c r="L296" s="5">
        <v>84015</v>
      </c>
      <c r="M296" s="6">
        <v>42864</v>
      </c>
      <c r="N296" s="18">
        <f t="shared" si="36"/>
        <v>0.47241999999999995</v>
      </c>
      <c r="O296" s="18">
        <v>0</v>
      </c>
      <c r="P296" s="18">
        <f>N296*7</f>
        <v>3.3069399999999995</v>
      </c>
      <c r="Q296" s="18">
        <f t="shared" si="37"/>
        <v>5.669039999999999</v>
      </c>
      <c r="R296" s="18">
        <f t="shared" si="40"/>
        <v>5.669039999999999</v>
      </c>
      <c r="S296" s="18">
        <f t="shared" si="41"/>
        <v>5.669039999999999</v>
      </c>
      <c r="T296" s="18">
        <f t="shared" si="38"/>
        <v>2.3620999999999999</v>
      </c>
      <c r="U296" s="18">
        <f t="shared" si="39"/>
        <v>22.676159999999996</v>
      </c>
    </row>
    <row r="297" spans="1:21" x14ac:dyDescent="0.25">
      <c r="A297" s="5" t="s">
        <v>1217</v>
      </c>
      <c r="B297" s="5" t="s">
        <v>9</v>
      </c>
      <c r="C297" s="31"/>
      <c r="D297" s="31">
        <v>17952.849999999999</v>
      </c>
      <c r="E297" s="31">
        <v>17952.849999999999</v>
      </c>
      <c r="F297" s="31">
        <v>72729.25</v>
      </c>
      <c r="G297" s="18">
        <v>26.22</v>
      </c>
      <c r="H297" s="18">
        <v>21.678000000000001</v>
      </c>
      <c r="I297" s="18">
        <f t="shared" si="42"/>
        <v>21.120999999999999</v>
      </c>
      <c r="J297" s="5" t="s">
        <v>609</v>
      </c>
      <c r="K297" s="5" t="s">
        <v>66</v>
      </c>
      <c r="L297" s="5">
        <v>84015</v>
      </c>
      <c r="M297" s="6">
        <v>42864</v>
      </c>
      <c r="N297" s="18">
        <f t="shared" si="36"/>
        <v>0.48578299999999996</v>
      </c>
      <c r="O297" s="18">
        <v>0</v>
      </c>
      <c r="P297" s="18">
        <f>N297*7</f>
        <v>3.4004809999999996</v>
      </c>
      <c r="Q297" s="18">
        <f t="shared" si="37"/>
        <v>5.8293959999999991</v>
      </c>
      <c r="R297" s="18">
        <f t="shared" si="40"/>
        <v>5.8293959999999991</v>
      </c>
      <c r="S297" s="18">
        <f t="shared" si="41"/>
        <v>5.8293959999999991</v>
      </c>
      <c r="T297" s="18">
        <f t="shared" si="38"/>
        <v>2.4289149999999999</v>
      </c>
      <c r="U297" s="18">
        <f t="shared" si="39"/>
        <v>23.317583999999997</v>
      </c>
    </row>
    <row r="298" spans="1:21" x14ac:dyDescent="0.25">
      <c r="A298" s="5" t="s">
        <v>1387</v>
      </c>
      <c r="B298" s="5" t="s">
        <v>9</v>
      </c>
      <c r="C298" s="31"/>
      <c r="D298" s="31">
        <v>11236.15</v>
      </c>
      <c r="E298" s="31">
        <v>11236.15</v>
      </c>
      <c r="F298" s="31">
        <v>67239.11</v>
      </c>
      <c r="G298" s="18">
        <v>16.559999999999999</v>
      </c>
      <c r="H298" s="18">
        <v>13.218999999999999</v>
      </c>
      <c r="I298" s="18">
        <f t="shared" si="42"/>
        <v>13.218999999999999</v>
      </c>
      <c r="J298" s="5" t="s">
        <v>661</v>
      </c>
      <c r="K298" s="5"/>
      <c r="L298" s="5"/>
      <c r="M298" s="6">
        <v>42926</v>
      </c>
      <c r="N298" s="18">
        <f t="shared" si="36"/>
        <v>0.304037</v>
      </c>
      <c r="O298" s="18">
        <v>0</v>
      </c>
      <c r="P298" s="18">
        <f>N298*5</f>
        <v>1.5201850000000001</v>
      </c>
      <c r="Q298" s="18">
        <f t="shared" si="37"/>
        <v>3.648444</v>
      </c>
      <c r="R298" s="18">
        <f t="shared" si="40"/>
        <v>3.648444</v>
      </c>
      <c r="S298" s="18">
        <f t="shared" si="41"/>
        <v>3.648444</v>
      </c>
      <c r="T298" s="18">
        <f t="shared" si="38"/>
        <v>1.5201850000000001</v>
      </c>
      <c r="U298" s="18">
        <f t="shared" si="39"/>
        <v>13.985702</v>
      </c>
    </row>
    <row r="299" spans="1:21" x14ac:dyDescent="0.25">
      <c r="A299" s="5" t="s">
        <v>1388</v>
      </c>
      <c r="B299" s="5" t="s">
        <v>9</v>
      </c>
      <c r="C299" s="31"/>
      <c r="D299" s="31">
        <v>12211.1</v>
      </c>
      <c r="E299" s="31">
        <v>12211.1</v>
      </c>
      <c r="F299" s="31">
        <v>68685.3</v>
      </c>
      <c r="G299" s="18">
        <v>17.940000000000001</v>
      </c>
      <c r="H299" s="18">
        <v>14.366</v>
      </c>
      <c r="I299" s="18">
        <f t="shared" si="42"/>
        <v>14.366</v>
      </c>
      <c r="J299" s="5" t="s">
        <v>1389</v>
      </c>
      <c r="K299" s="5" t="s">
        <v>51</v>
      </c>
      <c r="L299" s="5">
        <v>84404</v>
      </c>
      <c r="M299" s="6">
        <v>42872</v>
      </c>
      <c r="N299" s="18">
        <f t="shared" si="36"/>
        <v>0.33041799999999999</v>
      </c>
      <c r="O299" s="18">
        <v>0</v>
      </c>
      <c r="P299" s="18">
        <f>N299*7</f>
        <v>2.312926</v>
      </c>
      <c r="Q299" s="18">
        <f t="shared" si="37"/>
        <v>3.9650159999999999</v>
      </c>
      <c r="R299" s="18">
        <f t="shared" si="40"/>
        <v>3.9650159999999999</v>
      </c>
      <c r="S299" s="18">
        <f t="shared" si="41"/>
        <v>3.9650159999999999</v>
      </c>
      <c r="T299" s="18">
        <f t="shared" si="38"/>
        <v>1.6520899999999998</v>
      </c>
      <c r="U299" s="18">
        <f t="shared" si="39"/>
        <v>15.860063999999999</v>
      </c>
    </row>
    <row r="300" spans="1:21" x14ac:dyDescent="0.25">
      <c r="A300" s="5" t="s">
        <v>1390</v>
      </c>
      <c r="B300" s="5" t="s">
        <v>9</v>
      </c>
      <c r="C300" s="31"/>
      <c r="D300" s="31">
        <v>10999.85</v>
      </c>
      <c r="E300" s="31">
        <v>10999.85</v>
      </c>
      <c r="F300" s="31">
        <v>80199.11</v>
      </c>
      <c r="G300" s="18">
        <v>16.559999999999999</v>
      </c>
      <c r="H300" s="18">
        <v>12.941000000000001</v>
      </c>
      <c r="I300" s="18">
        <f t="shared" si="42"/>
        <v>12.941000000000001</v>
      </c>
      <c r="J300" s="5" t="s">
        <v>1389</v>
      </c>
      <c r="K300" s="5" t="s">
        <v>51</v>
      </c>
      <c r="L300" s="5">
        <v>84404</v>
      </c>
      <c r="M300" s="6">
        <v>42926</v>
      </c>
      <c r="N300" s="18">
        <f t="shared" si="36"/>
        <v>0.29764299999999999</v>
      </c>
      <c r="O300" s="18">
        <v>0</v>
      </c>
      <c r="P300" s="18">
        <f>N300*5</f>
        <v>1.4882149999999998</v>
      </c>
      <c r="Q300" s="18">
        <f t="shared" si="37"/>
        <v>3.5717159999999999</v>
      </c>
      <c r="R300" s="18">
        <f t="shared" si="40"/>
        <v>3.5717159999999999</v>
      </c>
      <c r="S300" s="18">
        <f t="shared" si="41"/>
        <v>3.5717159999999999</v>
      </c>
      <c r="T300" s="18">
        <f t="shared" si="38"/>
        <v>1.4882149999999998</v>
      </c>
      <c r="U300" s="18">
        <f t="shared" si="39"/>
        <v>13.691578</v>
      </c>
    </row>
    <row r="301" spans="1:21" x14ac:dyDescent="0.25">
      <c r="A301" s="5" t="s">
        <v>1218</v>
      </c>
      <c r="B301" s="5" t="s">
        <v>9</v>
      </c>
      <c r="C301" s="31"/>
      <c r="D301" s="31">
        <v>18340.45</v>
      </c>
      <c r="E301" s="31">
        <v>18340.45</v>
      </c>
      <c r="F301" s="31">
        <v>81000</v>
      </c>
      <c r="G301" s="18">
        <v>24.96</v>
      </c>
      <c r="H301" s="18">
        <v>21.832000000000001</v>
      </c>
      <c r="I301" s="18">
        <f t="shared" si="42"/>
        <v>21.577000000000002</v>
      </c>
      <c r="J301" s="5" t="s">
        <v>84</v>
      </c>
      <c r="K301" s="5" t="s">
        <v>85</v>
      </c>
      <c r="L301" s="5">
        <v>84057</v>
      </c>
      <c r="M301" s="6">
        <v>42768</v>
      </c>
      <c r="N301" s="18">
        <f t="shared" si="36"/>
        <v>0.49627100000000002</v>
      </c>
      <c r="O301" s="18">
        <v>0</v>
      </c>
      <c r="P301" s="18">
        <f t="shared" ref="P301:P307" si="43">N301*10</f>
        <v>4.9627100000000004</v>
      </c>
      <c r="Q301" s="18">
        <f t="shared" si="37"/>
        <v>5.9552519999999998</v>
      </c>
      <c r="R301" s="18">
        <f t="shared" si="40"/>
        <v>5.9552519999999998</v>
      </c>
      <c r="S301" s="18">
        <f t="shared" si="41"/>
        <v>5.9552519999999998</v>
      </c>
      <c r="T301" s="18">
        <f t="shared" si="38"/>
        <v>2.4813550000000002</v>
      </c>
      <c r="U301" s="18">
        <f t="shared" si="39"/>
        <v>25.309820999999999</v>
      </c>
    </row>
    <row r="302" spans="1:21" x14ac:dyDescent="0.25">
      <c r="A302" s="5" t="s">
        <v>1219</v>
      </c>
      <c r="B302" s="5" t="s">
        <v>9</v>
      </c>
      <c r="C302" s="31"/>
      <c r="D302" s="31">
        <v>16767.099999999999</v>
      </c>
      <c r="E302" s="31">
        <v>16767.099999999999</v>
      </c>
      <c r="F302" s="31">
        <v>72820</v>
      </c>
      <c r="G302" s="18">
        <v>22.4</v>
      </c>
      <c r="H302" s="18">
        <v>19.725999999999999</v>
      </c>
      <c r="I302" s="18">
        <f t="shared" si="42"/>
        <v>19.725999999999999</v>
      </c>
      <c r="J302" s="5" t="s">
        <v>21</v>
      </c>
      <c r="K302" s="5" t="s">
        <v>21</v>
      </c>
      <c r="L302" s="5">
        <v>84074</v>
      </c>
      <c r="M302" s="6">
        <v>42768</v>
      </c>
      <c r="N302" s="18">
        <f t="shared" si="36"/>
        <v>0.45369799999999999</v>
      </c>
      <c r="O302" s="18">
        <v>0</v>
      </c>
      <c r="P302" s="18">
        <f t="shared" si="43"/>
        <v>4.5369799999999998</v>
      </c>
      <c r="Q302" s="18">
        <f t="shared" si="37"/>
        <v>5.4443760000000001</v>
      </c>
      <c r="R302" s="18">
        <f t="shared" si="40"/>
        <v>5.4443760000000001</v>
      </c>
      <c r="S302" s="18">
        <f t="shared" si="41"/>
        <v>5.4443760000000001</v>
      </c>
      <c r="T302" s="18">
        <f t="shared" si="38"/>
        <v>2.2684899999999999</v>
      </c>
      <c r="U302" s="18">
        <f t="shared" si="39"/>
        <v>23.138598000000002</v>
      </c>
    </row>
    <row r="303" spans="1:21" x14ac:dyDescent="0.25">
      <c r="A303" s="5" t="s">
        <v>1220</v>
      </c>
      <c r="B303" s="5" t="s">
        <v>9</v>
      </c>
      <c r="C303" s="31"/>
      <c r="D303" s="31">
        <v>18366.8</v>
      </c>
      <c r="E303" s="31">
        <v>18366.8</v>
      </c>
      <c r="F303" s="31">
        <v>81120</v>
      </c>
      <c r="G303" s="18">
        <v>24.96</v>
      </c>
      <c r="H303" s="18">
        <v>21.98</v>
      </c>
      <c r="I303" s="18">
        <f t="shared" si="42"/>
        <v>21.608000000000001</v>
      </c>
      <c r="J303" s="5" t="s">
        <v>13</v>
      </c>
      <c r="K303" s="5" t="s">
        <v>11</v>
      </c>
      <c r="L303" s="5">
        <v>84104</v>
      </c>
      <c r="M303" s="6">
        <v>42772</v>
      </c>
      <c r="N303" s="18">
        <f t="shared" si="36"/>
        <v>0.49698399999999998</v>
      </c>
      <c r="O303" s="18">
        <v>0</v>
      </c>
      <c r="P303" s="18">
        <f t="shared" si="43"/>
        <v>4.9698399999999996</v>
      </c>
      <c r="Q303" s="18">
        <f t="shared" si="37"/>
        <v>5.9638080000000002</v>
      </c>
      <c r="R303" s="18">
        <f t="shared" si="40"/>
        <v>5.9638080000000002</v>
      </c>
      <c r="S303" s="18">
        <f t="shared" si="41"/>
        <v>5.9638080000000002</v>
      </c>
      <c r="T303" s="18">
        <f t="shared" si="38"/>
        <v>2.4849199999999998</v>
      </c>
      <c r="U303" s="18">
        <f t="shared" si="39"/>
        <v>25.346183999999997</v>
      </c>
    </row>
    <row r="304" spans="1:21" x14ac:dyDescent="0.25">
      <c r="A304" s="5" t="s">
        <v>1221</v>
      </c>
      <c r="B304" s="5" t="s">
        <v>9</v>
      </c>
      <c r="C304" s="31"/>
      <c r="D304" s="31">
        <v>17911.2</v>
      </c>
      <c r="E304" s="31">
        <v>17911.2</v>
      </c>
      <c r="F304" s="31">
        <v>77420</v>
      </c>
      <c r="G304" s="18">
        <v>23.94</v>
      </c>
      <c r="H304" s="18">
        <v>21.071999999999999</v>
      </c>
      <c r="I304" s="18">
        <f t="shared" si="42"/>
        <v>21.071999999999999</v>
      </c>
      <c r="J304" s="5" t="s">
        <v>1043</v>
      </c>
      <c r="K304" s="5" t="s">
        <v>21</v>
      </c>
      <c r="L304" s="5">
        <v>84029</v>
      </c>
      <c r="M304" s="6">
        <v>42773</v>
      </c>
      <c r="N304" s="18">
        <f t="shared" si="36"/>
        <v>0.48465599999999998</v>
      </c>
      <c r="O304" s="18">
        <v>0</v>
      </c>
      <c r="P304" s="18">
        <f t="shared" si="43"/>
        <v>4.8465600000000002</v>
      </c>
      <c r="Q304" s="18">
        <f t="shared" si="37"/>
        <v>5.8158719999999997</v>
      </c>
      <c r="R304" s="18">
        <f t="shared" si="40"/>
        <v>5.8158719999999997</v>
      </c>
      <c r="S304" s="18">
        <f t="shared" si="41"/>
        <v>5.8158719999999997</v>
      </c>
      <c r="T304" s="18">
        <f t="shared" si="38"/>
        <v>2.4232800000000001</v>
      </c>
      <c r="U304" s="18">
        <f t="shared" si="39"/>
        <v>24.717455999999999</v>
      </c>
    </row>
    <row r="305" spans="1:32" x14ac:dyDescent="0.25">
      <c r="A305" s="5" t="s">
        <v>1222</v>
      </c>
      <c r="B305" s="5" t="s">
        <v>9</v>
      </c>
      <c r="C305" s="31"/>
      <c r="D305" s="31">
        <v>21250</v>
      </c>
      <c r="E305" s="31">
        <v>21250</v>
      </c>
      <c r="F305" s="31">
        <v>110437</v>
      </c>
      <c r="G305" s="18">
        <v>48.24</v>
      </c>
      <c r="H305" s="18">
        <v>37.731000000000002</v>
      </c>
      <c r="I305" s="18">
        <f t="shared" si="42"/>
        <v>25</v>
      </c>
      <c r="J305" s="5" t="s">
        <v>247</v>
      </c>
      <c r="K305" s="5" t="s">
        <v>11</v>
      </c>
      <c r="L305" s="5">
        <v>84047</v>
      </c>
      <c r="M305" s="6">
        <v>42781</v>
      </c>
      <c r="N305" s="18">
        <f t="shared" si="36"/>
        <v>0.57499999999999996</v>
      </c>
      <c r="O305" s="18">
        <v>0</v>
      </c>
      <c r="P305" s="18">
        <f t="shared" si="43"/>
        <v>5.75</v>
      </c>
      <c r="Q305" s="18">
        <f t="shared" si="37"/>
        <v>6.8999999999999995</v>
      </c>
      <c r="R305" s="18">
        <f t="shared" si="40"/>
        <v>6.8999999999999995</v>
      </c>
      <c r="S305" s="18">
        <f t="shared" si="41"/>
        <v>6.8999999999999995</v>
      </c>
      <c r="T305" s="18">
        <f t="shared" si="38"/>
        <v>2.875</v>
      </c>
      <c r="U305" s="18">
        <f t="shared" si="39"/>
        <v>29.324999999999996</v>
      </c>
    </row>
    <row r="306" spans="1:32" x14ac:dyDescent="0.25">
      <c r="A306" s="5" t="s">
        <v>1223</v>
      </c>
      <c r="B306" s="5" t="s">
        <v>9</v>
      </c>
      <c r="C306" s="31"/>
      <c r="D306" s="31">
        <v>21250</v>
      </c>
      <c r="E306" s="31">
        <v>21250</v>
      </c>
      <c r="F306" s="31">
        <v>110437</v>
      </c>
      <c r="G306" s="18">
        <v>32.04</v>
      </c>
      <c r="H306" s="18">
        <v>25.06</v>
      </c>
      <c r="I306" s="18">
        <f t="shared" si="42"/>
        <v>25</v>
      </c>
      <c r="J306" s="5" t="s">
        <v>1224</v>
      </c>
      <c r="K306" s="5" t="s">
        <v>11</v>
      </c>
      <c r="L306" s="5">
        <v>84047</v>
      </c>
      <c r="M306" s="6">
        <v>42781</v>
      </c>
      <c r="N306" s="18">
        <f t="shared" si="36"/>
        <v>0.57499999999999996</v>
      </c>
      <c r="O306" s="18">
        <v>0</v>
      </c>
      <c r="P306" s="18">
        <f t="shared" si="43"/>
        <v>5.75</v>
      </c>
      <c r="Q306" s="18">
        <f t="shared" si="37"/>
        <v>6.8999999999999995</v>
      </c>
      <c r="R306" s="18">
        <f t="shared" si="40"/>
        <v>6.8999999999999995</v>
      </c>
      <c r="S306" s="18">
        <f t="shared" si="41"/>
        <v>6.8999999999999995</v>
      </c>
      <c r="T306" s="18">
        <f t="shared" si="38"/>
        <v>2.875</v>
      </c>
      <c r="U306" s="18">
        <f t="shared" si="39"/>
        <v>29.324999999999996</v>
      </c>
    </row>
    <row r="307" spans="1:32" x14ac:dyDescent="0.25">
      <c r="A307" s="5" t="s">
        <v>1225</v>
      </c>
      <c r="B307" s="5" t="s">
        <v>9</v>
      </c>
      <c r="C307" s="31"/>
      <c r="D307" s="31">
        <v>5614.25</v>
      </c>
      <c r="E307" s="31">
        <v>5614.25</v>
      </c>
      <c r="F307" s="31">
        <v>32364</v>
      </c>
      <c r="G307" s="18">
        <v>9.36</v>
      </c>
      <c r="H307" s="18">
        <v>6.8689999999999998</v>
      </c>
      <c r="I307" s="18">
        <f t="shared" si="42"/>
        <v>6.6050000000000004</v>
      </c>
      <c r="J307" s="5" t="s">
        <v>247</v>
      </c>
      <c r="K307" s="5" t="s">
        <v>11</v>
      </c>
      <c r="L307" s="5">
        <v>84047</v>
      </c>
      <c r="M307" s="6">
        <v>42781</v>
      </c>
      <c r="N307" s="18">
        <f t="shared" si="36"/>
        <v>0.15191499999999999</v>
      </c>
      <c r="O307" s="18">
        <v>0</v>
      </c>
      <c r="P307" s="18">
        <f t="shared" si="43"/>
        <v>1.51915</v>
      </c>
      <c r="Q307" s="18">
        <f t="shared" si="37"/>
        <v>1.8229799999999998</v>
      </c>
      <c r="R307" s="18">
        <f t="shared" si="40"/>
        <v>1.8229799999999998</v>
      </c>
      <c r="S307" s="18">
        <f t="shared" si="41"/>
        <v>1.8229799999999998</v>
      </c>
      <c r="T307" s="18">
        <f t="shared" si="38"/>
        <v>0.759575</v>
      </c>
      <c r="U307" s="18">
        <f t="shared" si="39"/>
        <v>7.7476649999999996</v>
      </c>
    </row>
    <row r="308" spans="1:32" x14ac:dyDescent="0.25">
      <c r="A308" s="5" t="s">
        <v>1226</v>
      </c>
      <c r="B308" s="5" t="s">
        <v>9</v>
      </c>
      <c r="C308" s="31"/>
      <c r="D308" s="31">
        <v>21250</v>
      </c>
      <c r="E308" s="31">
        <v>21250</v>
      </c>
      <c r="F308" s="31">
        <v>83153.850000000006</v>
      </c>
      <c r="G308" s="18">
        <v>46.8</v>
      </c>
      <c r="H308" s="18">
        <v>37.576000000000001</v>
      </c>
      <c r="I308" s="18">
        <f t="shared" si="42"/>
        <v>25</v>
      </c>
      <c r="J308" s="5" t="s">
        <v>118</v>
      </c>
      <c r="K308" s="5" t="s">
        <v>66</v>
      </c>
      <c r="L308" s="5">
        <v>84054</v>
      </c>
      <c r="M308" s="6">
        <v>42871</v>
      </c>
      <c r="N308" s="18">
        <f t="shared" si="36"/>
        <v>0.57499999999999996</v>
      </c>
      <c r="O308" s="18">
        <v>0</v>
      </c>
      <c r="P308" s="18">
        <f>N308*7</f>
        <v>4.0249999999999995</v>
      </c>
      <c r="Q308" s="18">
        <f t="shared" si="37"/>
        <v>6.8999999999999995</v>
      </c>
      <c r="R308" s="18">
        <f t="shared" si="40"/>
        <v>6.8999999999999995</v>
      </c>
      <c r="S308" s="18">
        <f t="shared" si="41"/>
        <v>6.8999999999999995</v>
      </c>
      <c r="T308" s="18">
        <f t="shared" si="38"/>
        <v>2.875</v>
      </c>
      <c r="U308" s="37">
        <f t="shared" si="39"/>
        <v>27.599999999999998</v>
      </c>
    </row>
    <row r="309" spans="1:32" x14ac:dyDescent="0.25">
      <c r="A309" s="5" t="s">
        <v>1391</v>
      </c>
      <c r="B309" s="5" t="s">
        <v>9</v>
      </c>
      <c r="C309" s="31"/>
      <c r="D309" s="31">
        <v>19543.2</v>
      </c>
      <c r="E309" s="31">
        <v>19543.2</v>
      </c>
      <c r="F309" s="31">
        <v>86860</v>
      </c>
      <c r="G309" s="18">
        <v>29.04</v>
      </c>
      <c r="H309" s="18">
        <v>22.992000000000001</v>
      </c>
      <c r="I309" s="18">
        <f t="shared" si="42"/>
        <v>22.992000000000001</v>
      </c>
      <c r="J309" s="5" t="s">
        <v>226</v>
      </c>
      <c r="K309" s="5" t="s">
        <v>51</v>
      </c>
      <c r="L309" s="5">
        <v>84405</v>
      </c>
      <c r="M309" s="6">
        <v>43145</v>
      </c>
      <c r="N309" s="18">
        <f t="shared" si="36"/>
        <v>0.52881600000000006</v>
      </c>
      <c r="O309" s="18">
        <v>0</v>
      </c>
      <c r="P309" s="18">
        <v>0</v>
      </c>
      <c r="Q309" s="18">
        <f t="shared" si="37"/>
        <v>6.3457920000000012</v>
      </c>
      <c r="R309" s="18">
        <f t="shared" si="40"/>
        <v>6.3457920000000012</v>
      </c>
      <c r="S309" s="18">
        <f t="shared" si="41"/>
        <v>6.3457920000000012</v>
      </c>
      <c r="T309" s="18">
        <f t="shared" si="38"/>
        <v>2.6440800000000002</v>
      </c>
      <c r="U309" s="18">
        <f t="shared" si="39"/>
        <v>21.681456000000001</v>
      </c>
    </row>
    <row r="310" spans="1:32" x14ac:dyDescent="0.25">
      <c r="A310" s="5" t="s">
        <v>1230</v>
      </c>
      <c r="B310" s="5" t="s">
        <v>9</v>
      </c>
      <c r="C310" s="31"/>
      <c r="D310" s="31">
        <v>7340.6</v>
      </c>
      <c r="E310" s="31">
        <v>7340.6</v>
      </c>
      <c r="F310" s="31">
        <v>42858</v>
      </c>
      <c r="G310" s="18">
        <v>10.89</v>
      </c>
      <c r="H310" s="18">
        <v>8.6359999999999992</v>
      </c>
      <c r="I310" s="18">
        <f t="shared" si="42"/>
        <v>8.6359999999999992</v>
      </c>
      <c r="J310" s="5" t="s">
        <v>35</v>
      </c>
      <c r="K310" s="5" t="s">
        <v>11</v>
      </c>
      <c r="L310" s="5">
        <v>84070</v>
      </c>
      <c r="M310" s="6">
        <v>42863</v>
      </c>
      <c r="N310" s="18">
        <f t="shared" si="36"/>
        <v>0.19862799999999997</v>
      </c>
      <c r="O310" s="18">
        <v>0</v>
      </c>
      <c r="P310" s="18">
        <f>N310*7</f>
        <v>1.3903959999999997</v>
      </c>
      <c r="Q310" s="18">
        <f t="shared" si="37"/>
        <v>2.3835359999999994</v>
      </c>
      <c r="R310" s="18">
        <f t="shared" si="40"/>
        <v>2.3835359999999994</v>
      </c>
      <c r="S310" s="18">
        <f t="shared" si="41"/>
        <v>2.3835359999999994</v>
      </c>
      <c r="T310" s="18">
        <f t="shared" si="38"/>
        <v>0.99313999999999991</v>
      </c>
      <c r="U310" s="18">
        <f t="shared" si="39"/>
        <v>9.5341439999999977</v>
      </c>
    </row>
    <row r="311" spans="1:32" x14ac:dyDescent="0.25">
      <c r="A311" s="5" t="s">
        <v>1231</v>
      </c>
      <c r="B311" s="5" t="s">
        <v>9</v>
      </c>
      <c r="C311" s="31"/>
      <c r="D311" s="31">
        <v>21250</v>
      </c>
      <c r="E311" s="31">
        <v>21250</v>
      </c>
      <c r="F311" s="31">
        <v>192500</v>
      </c>
      <c r="G311" s="18">
        <v>33.6</v>
      </c>
      <c r="H311" s="18">
        <v>28.004000000000001</v>
      </c>
      <c r="I311" s="18">
        <f t="shared" si="42"/>
        <v>25</v>
      </c>
      <c r="J311" s="5" t="s">
        <v>13</v>
      </c>
      <c r="K311" s="5" t="s">
        <v>11</v>
      </c>
      <c r="L311" s="5">
        <v>84123</v>
      </c>
      <c r="M311" s="6">
        <v>42768</v>
      </c>
      <c r="N311" s="18">
        <f t="shared" si="36"/>
        <v>0.57499999999999996</v>
      </c>
      <c r="O311" s="18">
        <v>0</v>
      </c>
      <c r="P311" s="18">
        <f>N311*10</f>
        <v>5.75</v>
      </c>
      <c r="Q311" s="18">
        <f t="shared" si="37"/>
        <v>6.8999999999999995</v>
      </c>
      <c r="R311" s="18">
        <f t="shared" si="40"/>
        <v>6.8999999999999995</v>
      </c>
      <c r="S311" s="18">
        <f t="shared" si="41"/>
        <v>6.8999999999999995</v>
      </c>
      <c r="T311" s="18">
        <f t="shared" si="38"/>
        <v>2.875</v>
      </c>
      <c r="U311" s="18">
        <f t="shared" si="39"/>
        <v>29.324999999999996</v>
      </c>
    </row>
    <row r="312" spans="1:32" x14ac:dyDescent="0.25">
      <c r="A312" s="5" t="s">
        <v>1392</v>
      </c>
      <c r="B312" s="5" t="s">
        <v>9</v>
      </c>
      <c r="C312" s="31"/>
      <c r="D312" s="31">
        <v>21250</v>
      </c>
      <c r="E312" s="31">
        <v>21250</v>
      </c>
      <c r="F312" s="31">
        <v>192500</v>
      </c>
      <c r="G312" s="18">
        <v>37.200000000000003</v>
      </c>
      <c r="H312" s="18">
        <v>31.44</v>
      </c>
      <c r="I312" s="18">
        <f t="shared" si="42"/>
        <v>25</v>
      </c>
      <c r="J312" s="5" t="s">
        <v>13</v>
      </c>
      <c r="K312" s="5" t="s">
        <v>11</v>
      </c>
      <c r="L312" s="5">
        <v>84123</v>
      </c>
      <c r="M312" s="6">
        <v>42948</v>
      </c>
      <c r="N312" s="18">
        <f t="shared" si="36"/>
        <v>0.57499999999999996</v>
      </c>
      <c r="O312" s="18">
        <v>0</v>
      </c>
      <c r="P312" s="18">
        <f>N312*4</f>
        <v>2.2999999999999998</v>
      </c>
      <c r="Q312" s="18">
        <f t="shared" si="37"/>
        <v>6.8999999999999995</v>
      </c>
      <c r="R312" s="18">
        <f t="shared" si="40"/>
        <v>6.8999999999999995</v>
      </c>
      <c r="S312" s="18">
        <f t="shared" si="41"/>
        <v>6.8999999999999995</v>
      </c>
      <c r="T312" s="18">
        <f t="shared" si="38"/>
        <v>2.875</v>
      </c>
      <c r="U312" s="18">
        <f t="shared" si="39"/>
        <v>25.874999999999996</v>
      </c>
    </row>
    <row r="313" spans="1:32" x14ac:dyDescent="0.25">
      <c r="A313" s="5" t="s">
        <v>1232</v>
      </c>
      <c r="B313" s="5" t="s">
        <v>9</v>
      </c>
      <c r="C313" s="31"/>
      <c r="D313" s="31">
        <v>21250</v>
      </c>
      <c r="E313" s="31">
        <v>21250</v>
      </c>
      <c r="F313" s="31">
        <v>192500</v>
      </c>
      <c r="G313" s="18">
        <v>33.6</v>
      </c>
      <c r="H313" s="18">
        <v>28.045999999999999</v>
      </c>
      <c r="I313" s="18">
        <f t="shared" si="42"/>
        <v>25</v>
      </c>
      <c r="J313" s="5" t="s">
        <v>13</v>
      </c>
      <c r="K313" s="5" t="s">
        <v>11</v>
      </c>
      <c r="L313" s="5">
        <v>84123</v>
      </c>
      <c r="M313" s="6">
        <v>42768</v>
      </c>
      <c r="N313" s="18">
        <f t="shared" si="36"/>
        <v>0.57499999999999996</v>
      </c>
      <c r="O313" s="18">
        <v>0</v>
      </c>
      <c r="P313" s="18">
        <f>N313*10</f>
        <v>5.75</v>
      </c>
      <c r="Q313" s="18">
        <f t="shared" si="37"/>
        <v>6.8999999999999995</v>
      </c>
      <c r="R313" s="18">
        <f t="shared" si="40"/>
        <v>6.8999999999999995</v>
      </c>
      <c r="S313" s="18">
        <f t="shared" si="41"/>
        <v>6.8999999999999995</v>
      </c>
      <c r="T313" s="18">
        <f t="shared" si="38"/>
        <v>2.875</v>
      </c>
      <c r="U313" s="18">
        <f t="shared" si="39"/>
        <v>29.324999999999996</v>
      </c>
    </row>
    <row r="314" spans="1:32" x14ac:dyDescent="0.25">
      <c r="A314" s="5" t="s">
        <v>1238</v>
      </c>
      <c r="B314" s="5" t="s">
        <v>9</v>
      </c>
      <c r="C314" s="31"/>
      <c r="D314" s="31">
        <v>10840.9</v>
      </c>
      <c r="E314" s="31">
        <v>10840.9</v>
      </c>
      <c r="F314" s="31">
        <v>75955.13</v>
      </c>
      <c r="G314" s="18">
        <v>14.28</v>
      </c>
      <c r="H314" s="18">
        <v>12.754</v>
      </c>
      <c r="I314" s="18">
        <f t="shared" si="42"/>
        <v>12.754</v>
      </c>
      <c r="J314" s="5" t="s">
        <v>1239</v>
      </c>
      <c r="K314" s="5" t="s">
        <v>940</v>
      </c>
      <c r="L314" s="5">
        <v>84512</v>
      </c>
      <c r="M314" s="6">
        <v>42853</v>
      </c>
      <c r="N314" s="18">
        <f t="shared" si="36"/>
        <v>0.29334199999999999</v>
      </c>
      <c r="O314" s="18">
        <v>0</v>
      </c>
      <c r="P314" s="18">
        <f>N314*8</f>
        <v>2.3467359999999999</v>
      </c>
      <c r="Q314" s="18">
        <f t="shared" si="37"/>
        <v>3.5201039999999999</v>
      </c>
      <c r="R314" s="18">
        <f t="shared" si="40"/>
        <v>3.5201039999999999</v>
      </c>
      <c r="S314" s="18">
        <f t="shared" si="41"/>
        <v>3.5201039999999999</v>
      </c>
      <c r="T314" s="18">
        <f t="shared" si="38"/>
        <v>1.46671</v>
      </c>
      <c r="U314" s="18">
        <f t="shared" si="39"/>
        <v>14.373757999999999</v>
      </c>
    </row>
    <row r="315" spans="1:32" x14ac:dyDescent="0.25">
      <c r="A315" s="5" t="s">
        <v>1393</v>
      </c>
      <c r="B315" s="5" t="s">
        <v>9</v>
      </c>
      <c r="C315" s="31"/>
      <c r="D315" s="31">
        <v>21250</v>
      </c>
      <c r="E315" s="31">
        <v>21250</v>
      </c>
      <c r="F315" s="31">
        <v>164491</v>
      </c>
      <c r="G315" s="18">
        <v>43.23</v>
      </c>
      <c r="H315" s="18">
        <v>35.084000000000003</v>
      </c>
      <c r="I315" s="18">
        <f t="shared" si="42"/>
        <v>25</v>
      </c>
      <c r="J315" s="5" t="s">
        <v>186</v>
      </c>
      <c r="K315" s="5" t="s">
        <v>66</v>
      </c>
      <c r="L315" s="5">
        <v>84015</v>
      </c>
      <c r="M315" s="6">
        <v>42905</v>
      </c>
      <c r="N315" s="18">
        <f t="shared" si="36"/>
        <v>0.57499999999999996</v>
      </c>
      <c r="O315" s="18">
        <v>0</v>
      </c>
      <c r="P315" s="18">
        <f>N315*6</f>
        <v>3.4499999999999997</v>
      </c>
      <c r="Q315" s="18">
        <f t="shared" si="37"/>
        <v>6.8999999999999995</v>
      </c>
      <c r="R315" s="18">
        <f t="shared" si="40"/>
        <v>6.8999999999999995</v>
      </c>
      <c r="S315" s="18">
        <f t="shared" si="41"/>
        <v>6.8999999999999995</v>
      </c>
      <c r="T315" s="18">
        <f t="shared" si="38"/>
        <v>2.875</v>
      </c>
      <c r="U315" s="18">
        <f t="shared" si="39"/>
        <v>27.024999999999999</v>
      </c>
    </row>
    <row r="316" spans="1:32" x14ac:dyDescent="0.25">
      <c r="A316" s="5" t="s">
        <v>1394</v>
      </c>
      <c r="B316" s="5" t="s">
        <v>9</v>
      </c>
      <c r="C316" s="31"/>
      <c r="D316" s="31">
        <v>17980.900000000001</v>
      </c>
      <c r="E316" s="31">
        <v>17980.900000000001</v>
      </c>
      <c r="F316" s="31">
        <v>42585</v>
      </c>
      <c r="G316" s="18">
        <v>24.48</v>
      </c>
      <c r="H316" s="18">
        <v>21.154</v>
      </c>
      <c r="I316" s="18">
        <f t="shared" si="42"/>
        <v>21.154000000000003</v>
      </c>
      <c r="J316" s="5" t="s">
        <v>315</v>
      </c>
      <c r="K316" s="5" t="s">
        <v>316</v>
      </c>
      <c r="L316" s="5">
        <v>84751</v>
      </c>
      <c r="M316" s="6">
        <v>42949</v>
      </c>
      <c r="N316" s="18">
        <f t="shared" si="36"/>
        <v>0.48654200000000009</v>
      </c>
      <c r="O316" s="18">
        <v>0</v>
      </c>
      <c r="P316" s="18">
        <f>N316*4</f>
        <v>1.9461680000000003</v>
      </c>
      <c r="Q316" s="18">
        <f t="shared" si="37"/>
        <v>5.8385040000000012</v>
      </c>
      <c r="R316" s="18">
        <f t="shared" si="40"/>
        <v>5.8385040000000012</v>
      </c>
      <c r="S316" s="18">
        <f t="shared" si="41"/>
        <v>5.8385040000000012</v>
      </c>
      <c r="T316" s="18">
        <f t="shared" si="38"/>
        <v>2.4327100000000006</v>
      </c>
      <c r="U316" s="18">
        <f t="shared" si="39"/>
        <v>21.894390000000005</v>
      </c>
    </row>
    <row r="317" spans="1:32" x14ac:dyDescent="0.25">
      <c r="A317" s="5" t="s">
        <v>1243</v>
      </c>
      <c r="B317" s="5" t="s">
        <v>9</v>
      </c>
      <c r="C317" s="31"/>
      <c r="D317" s="31">
        <v>6142.95</v>
      </c>
      <c r="E317" s="31">
        <v>6142.95</v>
      </c>
      <c r="F317" s="31">
        <v>69300</v>
      </c>
      <c r="G317" s="18">
        <v>9.3800000000000008</v>
      </c>
      <c r="H317" s="18">
        <v>7.2270000000000003</v>
      </c>
      <c r="I317" s="18">
        <f t="shared" si="42"/>
        <v>7.2270000000000003</v>
      </c>
      <c r="J317" s="5" t="s">
        <v>384</v>
      </c>
      <c r="K317" s="5" t="s">
        <v>363</v>
      </c>
      <c r="L317" s="5">
        <v>84302</v>
      </c>
      <c r="M317" s="6">
        <v>42607</v>
      </c>
      <c r="N317" s="18">
        <f t="shared" si="36"/>
        <v>0.16622100000000001</v>
      </c>
      <c r="O317" s="18">
        <f>N317*4</f>
        <v>0.66488400000000003</v>
      </c>
      <c r="P317" s="18">
        <f>N317*12</f>
        <v>1.9946520000000001</v>
      </c>
      <c r="Q317" s="18">
        <f t="shared" si="37"/>
        <v>1.9946520000000001</v>
      </c>
      <c r="R317" s="18">
        <f t="shared" si="40"/>
        <v>1.9946520000000001</v>
      </c>
      <c r="S317" s="18">
        <f t="shared" si="41"/>
        <v>1.9946520000000001</v>
      </c>
      <c r="T317" s="18">
        <f t="shared" si="38"/>
        <v>0.83110499999999998</v>
      </c>
      <c r="U317" s="18">
        <f t="shared" si="39"/>
        <v>9.4745969999999993</v>
      </c>
    </row>
    <row r="318" spans="1:32" x14ac:dyDescent="0.25">
      <c r="A318" s="33" t="s">
        <v>1405</v>
      </c>
      <c r="B318" s="33" t="s">
        <v>9</v>
      </c>
      <c r="C318" s="34"/>
      <c r="D318" s="34">
        <v>20841.150000000001</v>
      </c>
      <c r="E318" s="34">
        <v>20841.150000000001</v>
      </c>
      <c r="F318" s="34">
        <v>84686.91</v>
      </c>
      <c r="G318" s="35">
        <v>28.6</v>
      </c>
      <c r="H318" s="35">
        <v>24.518999999999998</v>
      </c>
      <c r="I318" s="35">
        <f t="shared" si="42"/>
        <v>24.519000000000002</v>
      </c>
      <c r="J318" s="33" t="s">
        <v>35</v>
      </c>
      <c r="K318" s="33" t="s">
        <v>11</v>
      </c>
      <c r="L318" s="33">
        <v>84070</v>
      </c>
      <c r="M318" s="36">
        <v>43529</v>
      </c>
      <c r="N318" s="35">
        <f t="shared" si="36"/>
        <v>0.56393700000000002</v>
      </c>
      <c r="O318" s="35">
        <v>0</v>
      </c>
      <c r="P318" s="35">
        <v>0</v>
      </c>
      <c r="Q318" s="35">
        <v>0</v>
      </c>
      <c r="R318" s="35">
        <f t="shared" si="40"/>
        <v>6.7672439999999998</v>
      </c>
      <c r="S318" s="35">
        <f t="shared" si="41"/>
        <v>6.7672439999999998</v>
      </c>
      <c r="T318" s="35">
        <f t="shared" si="38"/>
        <v>2.8196850000000002</v>
      </c>
      <c r="U318" s="35">
        <f t="shared" si="39"/>
        <v>16.354172999999999</v>
      </c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</row>
    <row r="319" spans="1:32" x14ac:dyDescent="0.25">
      <c r="A319" s="5" t="s">
        <v>1251</v>
      </c>
      <c r="B319" s="5" t="s">
        <v>9</v>
      </c>
      <c r="C319" s="31"/>
      <c r="D319" s="31">
        <v>18547</v>
      </c>
      <c r="E319" s="31">
        <v>18547</v>
      </c>
      <c r="F319" s="31">
        <v>32592</v>
      </c>
      <c r="G319" s="18">
        <v>26.65</v>
      </c>
      <c r="H319" s="18">
        <v>21.82</v>
      </c>
      <c r="I319" s="18">
        <f t="shared" si="42"/>
        <v>21.82</v>
      </c>
      <c r="J319" s="5" t="s">
        <v>13</v>
      </c>
      <c r="K319" s="5" t="s">
        <v>11</v>
      </c>
      <c r="L319" s="5">
        <v>84104</v>
      </c>
      <c r="M319" s="6">
        <v>42863</v>
      </c>
      <c r="N319" s="18">
        <f t="shared" si="36"/>
        <v>0.50185999999999997</v>
      </c>
      <c r="O319" s="18">
        <v>0</v>
      </c>
      <c r="P319" s="18">
        <f>N319*7</f>
        <v>3.51302</v>
      </c>
      <c r="Q319" s="18">
        <f t="shared" ref="Q319:Q363" si="44">N319*12</f>
        <v>6.0223199999999997</v>
      </c>
      <c r="R319" s="18">
        <f t="shared" si="40"/>
        <v>6.0223199999999997</v>
      </c>
      <c r="S319" s="18">
        <f t="shared" si="41"/>
        <v>6.0223199999999997</v>
      </c>
      <c r="T319" s="18">
        <f t="shared" si="38"/>
        <v>2.5092999999999996</v>
      </c>
      <c r="U319" s="18">
        <f t="shared" si="39"/>
        <v>24.089279999999999</v>
      </c>
    </row>
    <row r="320" spans="1:32" x14ac:dyDescent="0.25">
      <c r="A320" s="5" t="s">
        <v>1253</v>
      </c>
      <c r="B320" s="5" t="s">
        <v>9</v>
      </c>
      <c r="C320" s="31"/>
      <c r="D320" s="31">
        <v>21250</v>
      </c>
      <c r="E320" s="31">
        <v>21250</v>
      </c>
      <c r="F320" s="31">
        <v>123264</v>
      </c>
      <c r="G320" s="18">
        <v>37.200000000000003</v>
      </c>
      <c r="H320" s="18">
        <v>29.276</v>
      </c>
      <c r="I320" s="18">
        <f t="shared" si="42"/>
        <v>25</v>
      </c>
      <c r="J320" s="5" t="s">
        <v>1254</v>
      </c>
      <c r="K320" s="5" t="s">
        <v>51</v>
      </c>
      <c r="L320" s="5">
        <v>84310</v>
      </c>
      <c r="M320" s="6">
        <v>42842</v>
      </c>
      <c r="N320" s="18">
        <f t="shared" si="36"/>
        <v>0.57499999999999996</v>
      </c>
      <c r="O320" s="18">
        <v>0</v>
      </c>
      <c r="P320" s="18">
        <f>N320*8</f>
        <v>4.5999999999999996</v>
      </c>
      <c r="Q320" s="18">
        <f t="shared" si="44"/>
        <v>6.8999999999999995</v>
      </c>
      <c r="R320" s="18">
        <f t="shared" si="40"/>
        <v>6.8999999999999995</v>
      </c>
      <c r="S320" s="18">
        <f t="shared" si="41"/>
        <v>6.8999999999999995</v>
      </c>
      <c r="T320" s="18">
        <f t="shared" si="38"/>
        <v>2.875</v>
      </c>
      <c r="U320" s="18">
        <f t="shared" si="39"/>
        <v>28.174999999999997</v>
      </c>
    </row>
    <row r="321" spans="1:21" x14ac:dyDescent="0.25">
      <c r="A321" s="5" t="s">
        <v>1258</v>
      </c>
      <c r="B321" s="5" t="s">
        <v>9</v>
      </c>
      <c r="C321" s="31"/>
      <c r="D321" s="31">
        <v>21250</v>
      </c>
      <c r="E321" s="31">
        <v>21250</v>
      </c>
      <c r="F321" s="31">
        <v>167800</v>
      </c>
      <c r="G321" s="18">
        <v>34.200000000000003</v>
      </c>
      <c r="H321" s="18">
        <v>27.568999999999999</v>
      </c>
      <c r="I321" s="18">
        <f t="shared" si="42"/>
        <v>25</v>
      </c>
      <c r="J321" s="5" t="s">
        <v>126</v>
      </c>
      <c r="K321" s="5" t="s">
        <v>11</v>
      </c>
      <c r="L321" s="5">
        <v>84020</v>
      </c>
      <c r="M321" s="6">
        <v>42732</v>
      </c>
      <c r="N321" s="18">
        <f t="shared" si="36"/>
        <v>0.57499999999999996</v>
      </c>
      <c r="O321" s="18">
        <v>0</v>
      </c>
      <c r="P321" s="18">
        <f>N321*12</f>
        <v>6.8999999999999995</v>
      </c>
      <c r="Q321" s="18">
        <f t="shared" si="44"/>
        <v>6.8999999999999995</v>
      </c>
      <c r="R321" s="18">
        <f t="shared" si="40"/>
        <v>6.8999999999999995</v>
      </c>
      <c r="S321" s="18">
        <f t="shared" si="41"/>
        <v>6.8999999999999995</v>
      </c>
      <c r="T321" s="18">
        <f t="shared" si="38"/>
        <v>2.875</v>
      </c>
      <c r="U321" s="18">
        <f t="shared" si="39"/>
        <v>30.474999999999998</v>
      </c>
    </row>
    <row r="322" spans="1:21" x14ac:dyDescent="0.25">
      <c r="A322" s="5" t="s">
        <v>1259</v>
      </c>
      <c r="B322" s="5" t="s">
        <v>9</v>
      </c>
      <c r="C322" s="31"/>
      <c r="D322" s="31">
        <v>21250</v>
      </c>
      <c r="E322" s="31">
        <v>21250</v>
      </c>
      <c r="F322" s="31">
        <v>167800</v>
      </c>
      <c r="G322" s="18">
        <v>34.200000000000003</v>
      </c>
      <c r="H322" s="18">
        <v>27.401</v>
      </c>
      <c r="I322" s="18">
        <f t="shared" si="42"/>
        <v>25</v>
      </c>
      <c r="J322" s="5" t="s">
        <v>126</v>
      </c>
      <c r="K322" s="5" t="s">
        <v>11</v>
      </c>
      <c r="L322" s="5">
        <v>84020</v>
      </c>
      <c r="M322" s="6">
        <v>42732</v>
      </c>
      <c r="N322" s="18">
        <f t="shared" ref="N322:N363" si="45">I322*0.023</f>
        <v>0.57499999999999996</v>
      </c>
      <c r="O322" s="18">
        <v>0</v>
      </c>
      <c r="P322" s="18">
        <f>N322*12</f>
        <v>6.8999999999999995</v>
      </c>
      <c r="Q322" s="18">
        <f t="shared" si="44"/>
        <v>6.8999999999999995</v>
      </c>
      <c r="R322" s="18">
        <f t="shared" si="40"/>
        <v>6.8999999999999995</v>
      </c>
      <c r="S322" s="18">
        <f t="shared" si="41"/>
        <v>6.8999999999999995</v>
      </c>
      <c r="T322" s="18">
        <f t="shared" ref="T322:T363" si="46">N322*5</f>
        <v>2.875</v>
      </c>
      <c r="U322" s="18">
        <f t="shared" ref="U322:U363" si="47">SUM(O322:T322)</f>
        <v>30.474999999999998</v>
      </c>
    </row>
    <row r="323" spans="1:21" x14ac:dyDescent="0.25">
      <c r="A323" s="5" t="s">
        <v>1261</v>
      </c>
      <c r="B323" s="5" t="s">
        <v>9</v>
      </c>
      <c r="C323" s="31"/>
      <c r="D323" s="31">
        <v>21250</v>
      </c>
      <c r="E323" s="31">
        <v>21250</v>
      </c>
      <c r="F323" s="31">
        <v>228093</v>
      </c>
      <c r="G323" s="18">
        <v>30.78</v>
      </c>
      <c r="H323" s="18">
        <v>25.477</v>
      </c>
      <c r="I323" s="18">
        <f t="shared" si="42"/>
        <v>25</v>
      </c>
      <c r="J323" s="5" t="s">
        <v>84</v>
      </c>
      <c r="K323" s="5" t="s">
        <v>85</v>
      </c>
      <c r="L323" s="5">
        <v>84097</v>
      </c>
      <c r="M323" s="6">
        <v>42781</v>
      </c>
      <c r="N323" s="18">
        <f t="shared" si="45"/>
        <v>0.57499999999999996</v>
      </c>
      <c r="O323" s="18">
        <v>0</v>
      </c>
      <c r="P323" s="18">
        <f>N323*10</f>
        <v>5.75</v>
      </c>
      <c r="Q323" s="18">
        <f t="shared" si="44"/>
        <v>6.8999999999999995</v>
      </c>
      <c r="R323" s="18">
        <f t="shared" ref="R323:R363" si="48">N323*12</f>
        <v>6.8999999999999995</v>
      </c>
      <c r="S323" s="18">
        <f t="shared" ref="S323:S363" si="49">N323*12</f>
        <v>6.8999999999999995</v>
      </c>
      <c r="T323" s="18">
        <f t="shared" si="46"/>
        <v>2.875</v>
      </c>
      <c r="U323" s="18">
        <f t="shared" si="47"/>
        <v>29.324999999999996</v>
      </c>
    </row>
    <row r="324" spans="1:21" x14ac:dyDescent="0.25">
      <c r="A324" s="5" t="s">
        <v>1395</v>
      </c>
      <c r="B324" s="5" t="s">
        <v>9</v>
      </c>
      <c r="C324" s="31"/>
      <c r="D324" s="31">
        <v>21250</v>
      </c>
      <c r="E324" s="31">
        <v>21250</v>
      </c>
      <c r="F324" s="31">
        <v>189000</v>
      </c>
      <c r="G324" s="18">
        <v>32.4</v>
      </c>
      <c r="H324" s="18">
        <v>27.004000000000001</v>
      </c>
      <c r="I324" s="18">
        <f t="shared" si="42"/>
        <v>25</v>
      </c>
      <c r="J324" s="5" t="s">
        <v>84</v>
      </c>
      <c r="K324" s="5" t="s">
        <v>85</v>
      </c>
      <c r="L324" s="5">
        <v>84097</v>
      </c>
      <c r="M324" s="6">
        <v>42919</v>
      </c>
      <c r="N324" s="18">
        <f t="shared" si="45"/>
        <v>0.57499999999999996</v>
      </c>
      <c r="O324" s="18">
        <v>0</v>
      </c>
      <c r="P324" s="18">
        <f>N324*5</f>
        <v>2.875</v>
      </c>
      <c r="Q324" s="18">
        <f t="shared" si="44"/>
        <v>6.8999999999999995</v>
      </c>
      <c r="R324" s="18">
        <f t="shared" si="48"/>
        <v>6.8999999999999995</v>
      </c>
      <c r="S324" s="18">
        <f t="shared" si="49"/>
        <v>6.8999999999999995</v>
      </c>
      <c r="T324" s="18">
        <f t="shared" si="46"/>
        <v>2.875</v>
      </c>
      <c r="U324" s="18">
        <f t="shared" si="47"/>
        <v>26.449999999999996</v>
      </c>
    </row>
    <row r="325" spans="1:21" x14ac:dyDescent="0.25">
      <c r="A325" s="5" t="s">
        <v>1396</v>
      </c>
      <c r="B325" s="5" t="s">
        <v>9</v>
      </c>
      <c r="C325" s="31"/>
      <c r="D325" s="31">
        <v>20116.95</v>
      </c>
      <c r="E325" s="31">
        <v>20116.95</v>
      </c>
      <c r="F325" s="31">
        <v>67816</v>
      </c>
      <c r="G325" s="18">
        <v>26.68</v>
      </c>
      <c r="H325" s="18">
        <v>23.667000000000002</v>
      </c>
      <c r="I325" s="18">
        <f t="shared" si="42"/>
        <v>23.667000000000002</v>
      </c>
      <c r="J325" s="5" t="s">
        <v>13</v>
      </c>
      <c r="K325" s="5" t="s">
        <v>11</v>
      </c>
      <c r="L325" s="5">
        <v>84124</v>
      </c>
      <c r="M325" s="6">
        <v>43095</v>
      </c>
      <c r="N325" s="18">
        <f t="shared" si="45"/>
        <v>0.54434100000000007</v>
      </c>
      <c r="O325" s="18">
        <v>0</v>
      </c>
      <c r="P325" s="18">
        <v>0</v>
      </c>
      <c r="Q325" s="18">
        <f t="shared" si="44"/>
        <v>6.5320920000000005</v>
      </c>
      <c r="R325" s="18">
        <f t="shared" si="48"/>
        <v>6.5320920000000005</v>
      </c>
      <c r="S325" s="18">
        <f t="shared" si="49"/>
        <v>6.5320920000000005</v>
      </c>
      <c r="T325" s="18">
        <f t="shared" si="46"/>
        <v>2.7217050000000005</v>
      </c>
      <c r="U325" s="18">
        <f t="shared" si="47"/>
        <v>22.317981000000003</v>
      </c>
    </row>
    <row r="326" spans="1:21" s="5" customFormat="1" x14ac:dyDescent="0.25">
      <c r="A326" s="5" t="s">
        <v>1263</v>
      </c>
      <c r="B326" s="5" t="s">
        <v>9</v>
      </c>
      <c r="C326" s="31"/>
      <c r="D326" s="31">
        <v>21250</v>
      </c>
      <c r="E326" s="31">
        <v>21250</v>
      </c>
      <c r="F326" s="31">
        <v>179900</v>
      </c>
      <c r="G326" s="18">
        <v>30.78</v>
      </c>
      <c r="H326" s="18">
        <v>25.477</v>
      </c>
      <c r="I326" s="18">
        <f t="shared" si="42"/>
        <v>25</v>
      </c>
      <c r="J326" s="5" t="s">
        <v>84</v>
      </c>
      <c r="K326" s="5" t="s">
        <v>85</v>
      </c>
      <c r="L326" s="5">
        <v>84097</v>
      </c>
      <c r="M326" s="6">
        <v>42781</v>
      </c>
      <c r="N326" s="18">
        <f t="shared" si="45"/>
        <v>0.57499999999999996</v>
      </c>
      <c r="O326" s="18">
        <v>0</v>
      </c>
      <c r="P326" s="18">
        <f>N326*10</f>
        <v>5.75</v>
      </c>
      <c r="Q326" s="18">
        <f t="shared" si="44"/>
        <v>6.8999999999999995</v>
      </c>
      <c r="R326" s="18">
        <f t="shared" si="48"/>
        <v>6.8999999999999995</v>
      </c>
      <c r="S326" s="18">
        <f t="shared" si="49"/>
        <v>6.8999999999999995</v>
      </c>
      <c r="T326" s="18">
        <f t="shared" si="46"/>
        <v>2.875</v>
      </c>
      <c r="U326" s="18">
        <f t="shared" si="47"/>
        <v>29.324999999999996</v>
      </c>
    </row>
    <row r="327" spans="1:21" s="5" customFormat="1" x14ac:dyDescent="0.25">
      <c r="A327" s="5" t="s">
        <v>1397</v>
      </c>
      <c r="B327" s="5" t="s">
        <v>9</v>
      </c>
      <c r="C327" s="31"/>
      <c r="D327" s="31">
        <v>21250</v>
      </c>
      <c r="E327" s="31">
        <v>21250</v>
      </c>
      <c r="F327" s="31">
        <v>137497.60000000001</v>
      </c>
      <c r="G327" s="18">
        <v>31.35</v>
      </c>
      <c r="H327" s="18">
        <v>25.689</v>
      </c>
      <c r="I327" s="18">
        <f t="shared" si="42"/>
        <v>25</v>
      </c>
      <c r="J327" s="5" t="s">
        <v>84</v>
      </c>
      <c r="K327" s="5" t="s">
        <v>85</v>
      </c>
      <c r="L327" s="5">
        <v>84057</v>
      </c>
      <c r="M327" s="6">
        <v>43018</v>
      </c>
      <c r="N327" s="18">
        <f t="shared" si="45"/>
        <v>0.57499999999999996</v>
      </c>
      <c r="O327" s="18">
        <v>0</v>
      </c>
      <c r="P327" s="18">
        <f>N327*2</f>
        <v>1.1499999999999999</v>
      </c>
      <c r="Q327" s="18">
        <f t="shared" si="44"/>
        <v>6.8999999999999995</v>
      </c>
      <c r="R327" s="18">
        <f t="shared" si="48"/>
        <v>6.8999999999999995</v>
      </c>
      <c r="S327" s="18">
        <f t="shared" si="49"/>
        <v>6.8999999999999995</v>
      </c>
      <c r="T327" s="18">
        <f t="shared" si="46"/>
        <v>2.875</v>
      </c>
      <c r="U327" s="18">
        <f t="shared" si="47"/>
        <v>24.724999999999998</v>
      </c>
    </row>
    <row r="328" spans="1:21" s="5" customFormat="1" x14ac:dyDescent="0.25">
      <c r="A328" s="5" t="s">
        <v>1398</v>
      </c>
      <c r="B328" s="5" t="s">
        <v>9</v>
      </c>
      <c r="C328" s="31"/>
      <c r="D328" s="31">
        <v>21250</v>
      </c>
      <c r="E328" s="31">
        <v>21250</v>
      </c>
      <c r="F328" s="31">
        <v>179000</v>
      </c>
      <c r="G328" s="18">
        <v>54.48</v>
      </c>
      <c r="H328" s="18">
        <v>42.064</v>
      </c>
      <c r="I328" s="18">
        <f t="shared" si="42"/>
        <v>25</v>
      </c>
      <c r="J328" s="5" t="s">
        <v>13</v>
      </c>
      <c r="K328" s="5" t="s">
        <v>11</v>
      </c>
      <c r="L328" s="5">
        <v>84101</v>
      </c>
      <c r="M328" s="6">
        <v>43011</v>
      </c>
      <c r="N328" s="18">
        <f t="shared" si="45"/>
        <v>0.57499999999999996</v>
      </c>
      <c r="O328" s="18">
        <v>0</v>
      </c>
      <c r="P328" s="18">
        <f>N328*2</f>
        <v>1.1499999999999999</v>
      </c>
      <c r="Q328" s="18">
        <f t="shared" si="44"/>
        <v>6.8999999999999995</v>
      </c>
      <c r="R328" s="18">
        <f t="shared" si="48"/>
        <v>6.8999999999999995</v>
      </c>
      <c r="S328" s="18">
        <f t="shared" si="49"/>
        <v>6.8999999999999995</v>
      </c>
      <c r="T328" s="18">
        <f t="shared" si="46"/>
        <v>2.875</v>
      </c>
      <c r="U328" s="18">
        <f t="shared" si="47"/>
        <v>24.724999999999998</v>
      </c>
    </row>
    <row r="329" spans="1:21" s="5" customFormat="1" x14ac:dyDescent="0.25">
      <c r="A329" s="5" t="s">
        <v>1266</v>
      </c>
      <c r="B329" s="5" t="s">
        <v>9</v>
      </c>
      <c r="C329" s="31"/>
      <c r="D329" s="31">
        <v>21250</v>
      </c>
      <c r="E329" s="31">
        <v>21250</v>
      </c>
      <c r="F329" s="31">
        <v>624003.06000000006</v>
      </c>
      <c r="G329" s="18">
        <v>140.65799999999999</v>
      </c>
      <c r="H329" s="18">
        <v>118.047</v>
      </c>
      <c r="I329" s="18">
        <f t="shared" si="42"/>
        <v>25</v>
      </c>
      <c r="J329" s="5" t="s">
        <v>28</v>
      </c>
      <c r="K329" s="5" t="s">
        <v>11</v>
      </c>
      <c r="L329" s="5">
        <v>84081</v>
      </c>
      <c r="M329" s="6">
        <v>42539</v>
      </c>
      <c r="N329" s="18">
        <f t="shared" si="45"/>
        <v>0.57499999999999996</v>
      </c>
      <c r="O329" s="18">
        <f>N329*6</f>
        <v>3.4499999999999997</v>
      </c>
      <c r="P329" s="18">
        <f>N329*12</f>
        <v>6.8999999999999995</v>
      </c>
      <c r="Q329" s="18">
        <f t="shared" si="44"/>
        <v>6.8999999999999995</v>
      </c>
      <c r="R329" s="18">
        <f t="shared" si="48"/>
        <v>6.8999999999999995</v>
      </c>
      <c r="S329" s="18">
        <f t="shared" si="49"/>
        <v>6.8999999999999995</v>
      </c>
      <c r="T329" s="18">
        <f t="shared" si="46"/>
        <v>2.875</v>
      </c>
      <c r="U329" s="18">
        <f t="shared" si="47"/>
        <v>33.924999999999997</v>
      </c>
    </row>
    <row r="330" spans="1:21" s="5" customFormat="1" x14ac:dyDescent="0.25">
      <c r="A330" s="5" t="s">
        <v>1276</v>
      </c>
      <c r="B330" s="5" t="s">
        <v>9</v>
      </c>
      <c r="C330" s="31"/>
      <c r="D330" s="31">
        <v>3900.65</v>
      </c>
      <c r="E330" s="31">
        <v>3900.65</v>
      </c>
      <c r="F330" s="31">
        <v>17973.490000000002</v>
      </c>
      <c r="G330" s="18">
        <v>5.76</v>
      </c>
      <c r="H330" s="18">
        <v>4.5890000000000004</v>
      </c>
      <c r="I330" s="18">
        <f t="shared" si="42"/>
        <v>4.5890000000000004</v>
      </c>
      <c r="J330" s="5" t="s">
        <v>13</v>
      </c>
      <c r="K330" s="5" t="s">
        <v>11</v>
      </c>
      <c r="L330" s="5">
        <v>84103</v>
      </c>
      <c r="M330" s="6">
        <v>42822</v>
      </c>
      <c r="N330" s="18">
        <f t="shared" si="45"/>
        <v>0.105547</v>
      </c>
      <c r="O330" s="18">
        <v>0</v>
      </c>
      <c r="P330" s="18">
        <f>N330*9</f>
        <v>0.94992300000000007</v>
      </c>
      <c r="Q330" s="18">
        <f t="shared" si="44"/>
        <v>1.266564</v>
      </c>
      <c r="R330" s="18">
        <f t="shared" si="48"/>
        <v>1.266564</v>
      </c>
      <c r="S330" s="18">
        <f t="shared" si="49"/>
        <v>1.266564</v>
      </c>
      <c r="T330" s="18">
        <f t="shared" si="46"/>
        <v>0.52773500000000007</v>
      </c>
      <c r="U330" s="18">
        <f t="shared" si="47"/>
        <v>5.2773499999999993</v>
      </c>
    </row>
    <row r="331" spans="1:21" s="5" customFormat="1" x14ac:dyDescent="0.25">
      <c r="A331" s="5" t="s">
        <v>1399</v>
      </c>
      <c r="B331" s="5" t="s">
        <v>9</v>
      </c>
      <c r="C331" s="31"/>
      <c r="D331" s="31">
        <v>16045.45</v>
      </c>
      <c r="E331" s="31">
        <v>16045.45</v>
      </c>
      <c r="F331" s="31">
        <v>35610</v>
      </c>
      <c r="G331" s="18">
        <v>21.12</v>
      </c>
      <c r="H331" s="18">
        <v>18.876999999999999</v>
      </c>
      <c r="I331" s="18">
        <f t="shared" si="42"/>
        <v>18.876999999999999</v>
      </c>
      <c r="J331" s="5" t="s">
        <v>362</v>
      </c>
      <c r="K331" s="5" t="s">
        <v>363</v>
      </c>
      <c r="L331" s="5">
        <v>84337</v>
      </c>
      <c r="M331" s="6">
        <v>43077</v>
      </c>
      <c r="N331" s="18">
        <f t="shared" si="45"/>
        <v>0.43417099999999997</v>
      </c>
      <c r="O331" s="18">
        <v>0</v>
      </c>
      <c r="P331" s="18">
        <v>0</v>
      </c>
      <c r="Q331" s="18">
        <f t="shared" si="44"/>
        <v>5.2100519999999992</v>
      </c>
      <c r="R331" s="18">
        <f t="shared" si="48"/>
        <v>5.2100519999999992</v>
      </c>
      <c r="S331" s="18">
        <f t="shared" si="49"/>
        <v>5.2100519999999992</v>
      </c>
      <c r="T331" s="18">
        <f t="shared" si="46"/>
        <v>2.170855</v>
      </c>
      <c r="U331" s="18">
        <f t="shared" si="47"/>
        <v>17.801010999999999</v>
      </c>
    </row>
    <row r="332" spans="1:21" s="5" customFormat="1" x14ac:dyDescent="0.25">
      <c r="A332" s="5" t="s">
        <v>1279</v>
      </c>
      <c r="B332" s="5" t="s">
        <v>9</v>
      </c>
      <c r="C332" s="31"/>
      <c r="D332" s="31">
        <v>5031.1499999999996</v>
      </c>
      <c r="E332" s="31">
        <v>5031.1499999999996</v>
      </c>
      <c r="F332" s="31">
        <v>40517</v>
      </c>
      <c r="G332" s="18">
        <v>6.54</v>
      </c>
      <c r="H332" s="18">
        <v>5.9189999999999996</v>
      </c>
      <c r="I332" s="18">
        <f t="shared" si="42"/>
        <v>5.9189999999999996</v>
      </c>
      <c r="J332" s="5" t="s">
        <v>124</v>
      </c>
      <c r="K332" s="5" t="s">
        <v>66</v>
      </c>
      <c r="L332" s="5">
        <v>84025</v>
      </c>
      <c r="M332" s="6">
        <v>42797</v>
      </c>
      <c r="N332" s="18">
        <f t="shared" si="45"/>
        <v>0.13613699999999998</v>
      </c>
      <c r="O332" s="18">
        <v>0</v>
      </c>
      <c r="P332" s="18">
        <f>N332*9</f>
        <v>1.2252329999999998</v>
      </c>
      <c r="Q332" s="18">
        <f t="shared" si="44"/>
        <v>1.6336439999999999</v>
      </c>
      <c r="R332" s="18">
        <f t="shared" si="48"/>
        <v>1.6336439999999999</v>
      </c>
      <c r="S332" s="18">
        <f t="shared" si="49"/>
        <v>1.6336439999999999</v>
      </c>
      <c r="T332" s="18">
        <f t="shared" si="46"/>
        <v>0.68068499999999987</v>
      </c>
      <c r="U332" s="18">
        <f t="shared" si="47"/>
        <v>6.8068499999999998</v>
      </c>
    </row>
    <row r="333" spans="1:21" s="5" customFormat="1" x14ac:dyDescent="0.25">
      <c r="A333" s="5" t="s">
        <v>1280</v>
      </c>
      <c r="B333" s="5" t="s">
        <v>9</v>
      </c>
      <c r="C333" s="31"/>
      <c r="D333" s="31">
        <v>5534.35</v>
      </c>
      <c r="E333" s="31">
        <v>5534.35</v>
      </c>
      <c r="F333" s="31">
        <v>44602.8</v>
      </c>
      <c r="G333" s="18">
        <v>7.194</v>
      </c>
      <c r="H333" s="18">
        <v>6.5110000000000001</v>
      </c>
      <c r="I333" s="18">
        <f t="shared" si="42"/>
        <v>6.511000000000001</v>
      </c>
      <c r="J333" s="5" t="s">
        <v>124</v>
      </c>
      <c r="K333" s="5" t="s">
        <v>66</v>
      </c>
      <c r="L333" s="5">
        <v>84025</v>
      </c>
      <c r="M333" s="6">
        <v>42797</v>
      </c>
      <c r="N333" s="18">
        <f t="shared" si="45"/>
        <v>0.14975300000000002</v>
      </c>
      <c r="O333" s="18">
        <v>0</v>
      </c>
      <c r="P333" s="18">
        <f>N333*9</f>
        <v>1.3477770000000002</v>
      </c>
      <c r="Q333" s="18">
        <f t="shared" si="44"/>
        <v>1.7970360000000003</v>
      </c>
      <c r="R333" s="18">
        <f t="shared" si="48"/>
        <v>1.7970360000000003</v>
      </c>
      <c r="S333" s="18">
        <f t="shared" si="49"/>
        <v>1.7970360000000003</v>
      </c>
      <c r="T333" s="18">
        <f t="shared" si="46"/>
        <v>0.74876500000000012</v>
      </c>
      <c r="U333" s="18">
        <f t="shared" si="47"/>
        <v>7.4876500000000021</v>
      </c>
    </row>
    <row r="334" spans="1:21" s="5" customFormat="1" x14ac:dyDescent="0.25">
      <c r="A334" s="5" t="s">
        <v>1281</v>
      </c>
      <c r="B334" s="5" t="s">
        <v>9</v>
      </c>
      <c r="C334" s="31"/>
      <c r="D334" s="31">
        <v>21250</v>
      </c>
      <c r="E334" s="31">
        <v>21250</v>
      </c>
      <c r="F334" s="31">
        <v>120206</v>
      </c>
      <c r="G334" s="18">
        <v>39.567</v>
      </c>
      <c r="H334" s="18">
        <v>33.905000000000001</v>
      </c>
      <c r="I334" s="18">
        <f t="shared" si="42"/>
        <v>25</v>
      </c>
      <c r="J334" s="5" t="s">
        <v>13</v>
      </c>
      <c r="K334" s="5" t="s">
        <v>11</v>
      </c>
      <c r="L334" s="5">
        <v>84115</v>
      </c>
      <c r="M334" s="6">
        <v>42718</v>
      </c>
      <c r="N334" s="18">
        <f t="shared" si="45"/>
        <v>0.57499999999999996</v>
      </c>
      <c r="O334" s="18">
        <v>0</v>
      </c>
      <c r="P334" s="18">
        <f>N334*12</f>
        <v>6.8999999999999995</v>
      </c>
      <c r="Q334" s="18">
        <f t="shared" si="44"/>
        <v>6.8999999999999995</v>
      </c>
      <c r="R334" s="18">
        <f t="shared" si="48"/>
        <v>6.8999999999999995</v>
      </c>
      <c r="S334" s="18">
        <f t="shared" si="49"/>
        <v>6.8999999999999995</v>
      </c>
      <c r="T334" s="18">
        <f t="shared" si="46"/>
        <v>2.875</v>
      </c>
      <c r="U334" s="18">
        <f t="shared" si="47"/>
        <v>30.474999999999998</v>
      </c>
    </row>
    <row r="335" spans="1:21" s="5" customFormat="1" x14ac:dyDescent="0.25">
      <c r="A335" s="5" t="s">
        <v>1287</v>
      </c>
      <c r="B335" s="5" t="s">
        <v>9</v>
      </c>
      <c r="C335" s="31"/>
      <c r="D335" s="31">
        <v>17964.75</v>
      </c>
      <c r="E335" s="31">
        <v>17964.75</v>
      </c>
      <c r="F335" s="31">
        <v>78500</v>
      </c>
      <c r="G335" s="18">
        <v>24</v>
      </c>
      <c r="H335" s="18">
        <v>21.135000000000002</v>
      </c>
      <c r="I335" s="18">
        <f t="shared" ref="I335:I344" si="50">(D335/0.85)/1000</f>
        <v>21.135000000000002</v>
      </c>
      <c r="J335" s="5" t="s">
        <v>38</v>
      </c>
      <c r="K335" s="5" t="s">
        <v>11</v>
      </c>
      <c r="L335" s="5">
        <v>84065</v>
      </c>
      <c r="M335" s="6">
        <v>42768</v>
      </c>
      <c r="N335" s="18">
        <f t="shared" si="45"/>
        <v>0.48610500000000001</v>
      </c>
      <c r="O335" s="18">
        <v>0</v>
      </c>
      <c r="P335" s="18">
        <f>N335*10</f>
        <v>4.8610500000000005</v>
      </c>
      <c r="Q335" s="18">
        <f t="shared" si="44"/>
        <v>5.8332600000000001</v>
      </c>
      <c r="R335" s="18">
        <f t="shared" si="48"/>
        <v>5.8332600000000001</v>
      </c>
      <c r="S335" s="18">
        <f t="shared" si="49"/>
        <v>5.8332600000000001</v>
      </c>
      <c r="T335" s="18">
        <f t="shared" si="46"/>
        <v>2.4305250000000003</v>
      </c>
      <c r="U335" s="18">
        <f t="shared" si="47"/>
        <v>24.791354999999999</v>
      </c>
    </row>
    <row r="336" spans="1:21" s="5" customFormat="1" x14ac:dyDescent="0.25">
      <c r="A336" s="5" t="s">
        <v>1288</v>
      </c>
      <c r="B336" s="5" t="s">
        <v>9</v>
      </c>
      <c r="C336" s="31"/>
      <c r="D336" s="31">
        <v>4966.55</v>
      </c>
      <c r="E336" s="31">
        <v>4966.55</v>
      </c>
      <c r="F336" s="31">
        <v>40517</v>
      </c>
      <c r="G336" s="18">
        <v>7.194</v>
      </c>
      <c r="H336" s="18">
        <v>5.843</v>
      </c>
      <c r="I336" s="18">
        <f t="shared" si="50"/>
        <v>5.843</v>
      </c>
      <c r="J336" s="5" t="s">
        <v>124</v>
      </c>
      <c r="K336" s="5" t="s">
        <v>66</v>
      </c>
      <c r="L336" s="5">
        <v>84025</v>
      </c>
      <c r="M336" s="6">
        <v>42774</v>
      </c>
      <c r="N336" s="18">
        <f t="shared" si="45"/>
        <v>0.13438900000000001</v>
      </c>
      <c r="O336" s="18">
        <v>0</v>
      </c>
      <c r="P336" s="18">
        <f>N336*10</f>
        <v>1.34389</v>
      </c>
      <c r="Q336" s="18">
        <f t="shared" si="44"/>
        <v>1.6126680000000002</v>
      </c>
      <c r="R336" s="18">
        <f t="shared" si="48"/>
        <v>1.6126680000000002</v>
      </c>
      <c r="S336" s="18">
        <f t="shared" si="49"/>
        <v>1.6126680000000002</v>
      </c>
      <c r="T336" s="18">
        <f t="shared" si="46"/>
        <v>0.67194500000000001</v>
      </c>
      <c r="U336" s="18">
        <f t="shared" si="47"/>
        <v>6.8538390000000007</v>
      </c>
    </row>
    <row r="337" spans="1:21" s="5" customFormat="1" x14ac:dyDescent="0.25">
      <c r="A337" s="5" t="s">
        <v>1289</v>
      </c>
      <c r="B337" s="5" t="s">
        <v>9</v>
      </c>
      <c r="C337" s="31"/>
      <c r="D337" s="31">
        <v>18291.150000000001</v>
      </c>
      <c r="E337" s="31">
        <v>18291.150000000001</v>
      </c>
      <c r="F337" s="31">
        <v>77857.17</v>
      </c>
      <c r="G337" s="18">
        <v>23.94</v>
      </c>
      <c r="H337" s="18">
        <v>21.518999999999998</v>
      </c>
      <c r="I337" s="18">
        <f t="shared" si="50"/>
        <v>21.519000000000002</v>
      </c>
      <c r="J337" s="5" t="s">
        <v>362</v>
      </c>
      <c r="K337" s="5" t="s">
        <v>363</v>
      </c>
      <c r="L337" s="5">
        <v>84337</v>
      </c>
      <c r="M337" s="6">
        <v>42775</v>
      </c>
      <c r="N337" s="18">
        <f t="shared" si="45"/>
        <v>0.49493700000000002</v>
      </c>
      <c r="O337" s="18">
        <v>0</v>
      </c>
      <c r="P337" s="18">
        <f>N337*10</f>
        <v>4.94937</v>
      </c>
      <c r="Q337" s="18">
        <f t="shared" si="44"/>
        <v>5.9392440000000004</v>
      </c>
      <c r="R337" s="18">
        <f t="shared" si="48"/>
        <v>5.9392440000000004</v>
      </c>
      <c r="S337" s="18">
        <f t="shared" si="49"/>
        <v>5.9392440000000004</v>
      </c>
      <c r="T337" s="18">
        <f t="shared" si="46"/>
        <v>2.474685</v>
      </c>
      <c r="U337" s="18">
        <f t="shared" si="47"/>
        <v>25.241787000000002</v>
      </c>
    </row>
    <row r="338" spans="1:21" s="5" customFormat="1" x14ac:dyDescent="0.25">
      <c r="A338" s="5" t="s">
        <v>1291</v>
      </c>
      <c r="B338" s="5" t="s">
        <v>9</v>
      </c>
      <c r="C338" s="31"/>
      <c r="D338" s="31">
        <v>21250</v>
      </c>
      <c r="E338" s="31">
        <v>21250</v>
      </c>
      <c r="F338" s="31">
        <v>50744</v>
      </c>
      <c r="G338" s="18">
        <v>30</v>
      </c>
      <c r="H338" s="18">
        <v>25.75</v>
      </c>
      <c r="I338" s="18">
        <f t="shared" si="50"/>
        <v>25</v>
      </c>
      <c r="J338" s="5" t="s">
        <v>1292</v>
      </c>
      <c r="K338" s="5" t="s">
        <v>82</v>
      </c>
      <c r="L338" s="5">
        <v>84335</v>
      </c>
      <c r="M338" s="6">
        <v>42835</v>
      </c>
      <c r="N338" s="18">
        <f t="shared" si="45"/>
        <v>0.57499999999999996</v>
      </c>
      <c r="O338" s="18">
        <v>0</v>
      </c>
      <c r="P338" s="18">
        <f>N338*8</f>
        <v>4.5999999999999996</v>
      </c>
      <c r="Q338" s="18">
        <f t="shared" si="44"/>
        <v>6.8999999999999995</v>
      </c>
      <c r="R338" s="18">
        <f t="shared" si="48"/>
        <v>6.8999999999999995</v>
      </c>
      <c r="S338" s="18">
        <f t="shared" si="49"/>
        <v>6.8999999999999995</v>
      </c>
      <c r="T338" s="18">
        <f t="shared" si="46"/>
        <v>2.875</v>
      </c>
      <c r="U338" s="18">
        <f t="shared" si="47"/>
        <v>28.174999999999997</v>
      </c>
    </row>
    <row r="339" spans="1:21" s="5" customFormat="1" x14ac:dyDescent="0.25">
      <c r="A339" s="5" t="s">
        <v>1293</v>
      </c>
      <c r="B339" s="5" t="s">
        <v>9</v>
      </c>
      <c r="C339" s="31"/>
      <c r="D339" s="31">
        <v>5212.2</v>
      </c>
      <c r="E339" s="31">
        <v>5212.2</v>
      </c>
      <c r="F339" s="31">
        <v>15030.12</v>
      </c>
      <c r="G339" s="18">
        <v>6.82</v>
      </c>
      <c r="H339" s="18">
        <v>6.1319999999999997</v>
      </c>
      <c r="I339" s="18">
        <f t="shared" si="50"/>
        <v>6.1319999999999997</v>
      </c>
      <c r="J339" s="5" t="s">
        <v>1294</v>
      </c>
      <c r="K339" s="5" t="s">
        <v>21</v>
      </c>
      <c r="L339" s="5">
        <v>84071</v>
      </c>
      <c r="M339" s="6">
        <v>42858</v>
      </c>
      <c r="N339" s="18">
        <f t="shared" si="45"/>
        <v>0.14103599999999999</v>
      </c>
      <c r="O339" s="18">
        <v>0</v>
      </c>
      <c r="P339" s="18">
        <f>N339*7</f>
        <v>0.98725200000000002</v>
      </c>
      <c r="Q339" s="18">
        <f t="shared" si="44"/>
        <v>1.6924319999999999</v>
      </c>
      <c r="R339" s="18">
        <f t="shared" si="48"/>
        <v>1.6924319999999999</v>
      </c>
      <c r="S339" s="18">
        <f t="shared" si="49"/>
        <v>1.6924319999999999</v>
      </c>
      <c r="T339" s="18">
        <f t="shared" si="46"/>
        <v>0.70517999999999992</v>
      </c>
      <c r="U339" s="18">
        <f t="shared" si="47"/>
        <v>6.7697280000000006</v>
      </c>
    </row>
    <row r="340" spans="1:21" s="5" customFormat="1" x14ac:dyDescent="0.25">
      <c r="A340" s="5" t="s">
        <v>1295</v>
      </c>
      <c r="B340" s="5" t="s">
        <v>9</v>
      </c>
      <c r="C340" s="31"/>
      <c r="D340" s="31">
        <v>5033.7</v>
      </c>
      <c r="E340" s="31">
        <v>5033.7</v>
      </c>
      <c r="F340" s="31">
        <v>40517</v>
      </c>
      <c r="G340" s="18">
        <v>6.54</v>
      </c>
      <c r="H340" s="18">
        <v>5.9219999999999997</v>
      </c>
      <c r="I340" s="18">
        <f t="shared" si="50"/>
        <v>5.9219999999999997</v>
      </c>
      <c r="J340" s="5" t="s">
        <v>124</v>
      </c>
      <c r="K340" s="5" t="s">
        <v>66</v>
      </c>
      <c r="L340" s="5">
        <v>84025</v>
      </c>
      <c r="M340" s="6">
        <v>42774</v>
      </c>
      <c r="N340" s="18">
        <f t="shared" si="45"/>
        <v>0.13620599999999999</v>
      </c>
      <c r="O340" s="18">
        <v>0</v>
      </c>
      <c r="P340" s="18">
        <f>N340*10</f>
        <v>1.36206</v>
      </c>
      <c r="Q340" s="18">
        <f t="shared" si="44"/>
        <v>1.6344719999999999</v>
      </c>
      <c r="R340" s="18">
        <f t="shared" si="48"/>
        <v>1.6344719999999999</v>
      </c>
      <c r="S340" s="18">
        <f t="shared" si="49"/>
        <v>1.6344719999999999</v>
      </c>
      <c r="T340" s="18">
        <f t="shared" si="46"/>
        <v>0.68103000000000002</v>
      </c>
      <c r="U340" s="18">
        <f t="shared" si="47"/>
        <v>6.9465059999999994</v>
      </c>
    </row>
    <row r="341" spans="1:21" s="5" customFormat="1" x14ac:dyDescent="0.25">
      <c r="A341" s="5" t="s">
        <v>1296</v>
      </c>
      <c r="B341" s="5" t="s">
        <v>9</v>
      </c>
      <c r="C341" s="31"/>
      <c r="D341" s="31">
        <v>13706.25</v>
      </c>
      <c r="E341" s="31">
        <v>13706.25</v>
      </c>
      <c r="F341" s="31">
        <v>75955.13</v>
      </c>
      <c r="G341" s="18">
        <v>17.920000000000002</v>
      </c>
      <c r="H341" s="18">
        <v>16.125</v>
      </c>
      <c r="I341" s="18">
        <f t="shared" si="50"/>
        <v>16.125</v>
      </c>
      <c r="J341" s="5" t="s">
        <v>1239</v>
      </c>
      <c r="K341" s="5" t="s">
        <v>940</v>
      </c>
      <c r="L341" s="5">
        <v>84512</v>
      </c>
      <c r="M341" s="6">
        <v>42860</v>
      </c>
      <c r="N341" s="18">
        <f t="shared" si="45"/>
        <v>0.37087500000000001</v>
      </c>
      <c r="O341" s="18">
        <v>0</v>
      </c>
      <c r="P341" s="18">
        <f>N341*7</f>
        <v>2.5961250000000002</v>
      </c>
      <c r="Q341" s="18">
        <f t="shared" si="44"/>
        <v>4.4504999999999999</v>
      </c>
      <c r="R341" s="18">
        <f t="shared" si="48"/>
        <v>4.4504999999999999</v>
      </c>
      <c r="S341" s="18">
        <f t="shared" si="49"/>
        <v>4.4504999999999999</v>
      </c>
      <c r="T341" s="18">
        <f t="shared" si="46"/>
        <v>1.8543750000000001</v>
      </c>
      <c r="U341" s="18">
        <f t="shared" si="47"/>
        <v>17.802</v>
      </c>
    </row>
    <row r="342" spans="1:21" s="5" customFormat="1" x14ac:dyDescent="0.25">
      <c r="A342" s="5" t="s">
        <v>1400</v>
      </c>
      <c r="B342" s="5" t="s">
        <v>9</v>
      </c>
      <c r="C342" s="31"/>
      <c r="D342" s="31">
        <v>18663.45</v>
      </c>
      <c r="E342" s="31">
        <v>18663.45</v>
      </c>
      <c r="F342" s="31">
        <v>74511.8</v>
      </c>
      <c r="G342" s="18">
        <v>30</v>
      </c>
      <c r="H342" s="18">
        <v>26.349</v>
      </c>
      <c r="I342" s="18">
        <f t="shared" si="50"/>
        <v>21.957000000000001</v>
      </c>
      <c r="J342" s="5" t="s">
        <v>1292</v>
      </c>
      <c r="K342" s="5" t="s">
        <v>82</v>
      </c>
      <c r="L342" s="5">
        <v>84335</v>
      </c>
      <c r="M342" s="6">
        <v>43132</v>
      </c>
      <c r="N342" s="18">
        <f t="shared" si="45"/>
        <v>0.50501099999999999</v>
      </c>
      <c r="O342" s="18">
        <v>0</v>
      </c>
      <c r="P342" s="18">
        <v>0</v>
      </c>
      <c r="Q342" s="18">
        <f t="shared" si="44"/>
        <v>6.0601319999999994</v>
      </c>
      <c r="R342" s="18">
        <f t="shared" si="48"/>
        <v>6.0601319999999994</v>
      </c>
      <c r="S342" s="18">
        <f t="shared" si="49"/>
        <v>6.0601319999999994</v>
      </c>
      <c r="T342" s="18">
        <f t="shared" si="46"/>
        <v>2.525055</v>
      </c>
      <c r="U342" s="18">
        <f t="shared" si="47"/>
        <v>20.705450999999996</v>
      </c>
    </row>
    <row r="343" spans="1:21" s="5" customFormat="1" x14ac:dyDescent="0.25">
      <c r="A343" s="5" t="s">
        <v>1401</v>
      </c>
      <c r="B343" s="5" t="s">
        <v>9</v>
      </c>
      <c r="C343" s="31"/>
      <c r="D343" s="31">
        <v>21250</v>
      </c>
      <c r="E343" s="31">
        <v>21250</v>
      </c>
      <c r="F343" s="31">
        <v>199900</v>
      </c>
      <c r="G343" s="18">
        <v>48.6</v>
      </c>
      <c r="H343" s="18">
        <v>40.712000000000003</v>
      </c>
      <c r="I343" s="18">
        <f t="shared" si="50"/>
        <v>25</v>
      </c>
      <c r="J343" s="5" t="s">
        <v>35</v>
      </c>
      <c r="K343" s="5" t="s">
        <v>11</v>
      </c>
      <c r="L343" s="5">
        <v>84070</v>
      </c>
      <c r="M343" s="6">
        <v>43095</v>
      </c>
      <c r="N343" s="18">
        <f t="shared" si="45"/>
        <v>0.57499999999999996</v>
      </c>
      <c r="O343" s="18">
        <v>0</v>
      </c>
      <c r="P343" s="18">
        <v>0</v>
      </c>
      <c r="Q343" s="18">
        <f t="shared" si="44"/>
        <v>6.8999999999999995</v>
      </c>
      <c r="R343" s="18">
        <f t="shared" si="48"/>
        <v>6.8999999999999995</v>
      </c>
      <c r="S343" s="18">
        <f t="shared" si="49"/>
        <v>6.8999999999999995</v>
      </c>
      <c r="T343" s="18">
        <f t="shared" si="46"/>
        <v>2.875</v>
      </c>
      <c r="U343" s="18">
        <f t="shared" si="47"/>
        <v>23.574999999999999</v>
      </c>
    </row>
    <row r="344" spans="1:21" s="5" customFormat="1" x14ac:dyDescent="0.25">
      <c r="A344" s="5" t="s">
        <v>1402</v>
      </c>
      <c r="B344" s="5" t="s">
        <v>9</v>
      </c>
      <c r="C344" s="31"/>
      <c r="D344" s="31">
        <v>20384.7</v>
      </c>
      <c r="E344" s="31">
        <v>20384.7</v>
      </c>
      <c r="F344" s="31">
        <v>161270</v>
      </c>
      <c r="G344" s="18">
        <v>28.08</v>
      </c>
      <c r="H344" s="18">
        <v>23.981999999999999</v>
      </c>
      <c r="I344" s="18">
        <f t="shared" si="50"/>
        <v>23.981999999999999</v>
      </c>
      <c r="J344" s="5" t="s">
        <v>35</v>
      </c>
      <c r="K344" s="5" t="s">
        <v>11</v>
      </c>
      <c r="L344" s="5">
        <v>84070</v>
      </c>
      <c r="M344" s="6">
        <v>42919</v>
      </c>
      <c r="N344" s="18">
        <f t="shared" si="45"/>
        <v>0.55158600000000002</v>
      </c>
      <c r="O344" s="18">
        <v>0</v>
      </c>
      <c r="P344" s="18">
        <f>N344*5</f>
        <v>2.75793</v>
      </c>
      <c r="Q344" s="18">
        <f t="shared" si="44"/>
        <v>6.6190320000000007</v>
      </c>
      <c r="R344" s="18">
        <f t="shared" si="48"/>
        <v>6.6190320000000007</v>
      </c>
      <c r="S344" s="18">
        <f t="shared" si="49"/>
        <v>6.6190320000000007</v>
      </c>
      <c r="T344" s="18">
        <f t="shared" si="46"/>
        <v>2.75793</v>
      </c>
      <c r="U344" s="37">
        <f t="shared" si="47"/>
        <v>25.372956000000002</v>
      </c>
    </row>
    <row r="345" spans="1:21" s="5" customFormat="1" x14ac:dyDescent="0.25">
      <c r="A345" s="5" t="s">
        <v>1305</v>
      </c>
      <c r="B345" s="5" t="s">
        <v>41</v>
      </c>
      <c r="C345" s="31">
        <v>105707.88</v>
      </c>
      <c r="D345" s="31"/>
      <c r="E345" s="31">
        <v>528539.4</v>
      </c>
      <c r="F345" s="31">
        <v>1388860.8</v>
      </c>
      <c r="G345" s="18">
        <v>880.38</v>
      </c>
      <c r="H345" s="18">
        <v>777.52099999999996</v>
      </c>
      <c r="I345" s="18">
        <f t="shared" ref="I345:I363" si="51">((((E345/5)/0.223958868)/0.65)/1000)</f>
        <v>726.14899845049979</v>
      </c>
      <c r="J345" s="5" t="s">
        <v>13</v>
      </c>
      <c r="K345" s="5" t="s">
        <v>11</v>
      </c>
      <c r="L345" s="5">
        <v>84108</v>
      </c>
      <c r="M345" s="6">
        <v>43073</v>
      </c>
      <c r="N345" s="18">
        <f t="shared" si="45"/>
        <v>16.701426964361495</v>
      </c>
      <c r="O345" s="18">
        <v>0</v>
      </c>
      <c r="P345" s="18">
        <v>0</v>
      </c>
      <c r="Q345" s="18">
        <f t="shared" si="44"/>
        <v>200.41712357233794</v>
      </c>
      <c r="R345" s="18">
        <f t="shared" si="48"/>
        <v>200.41712357233794</v>
      </c>
      <c r="S345" s="18">
        <f t="shared" si="49"/>
        <v>200.41712357233794</v>
      </c>
      <c r="T345" s="18">
        <f t="shared" si="46"/>
        <v>83.507134821807483</v>
      </c>
      <c r="U345" s="18">
        <f t="shared" si="47"/>
        <v>684.75850553882128</v>
      </c>
    </row>
    <row r="346" spans="1:21" s="5" customFormat="1" x14ac:dyDescent="0.25">
      <c r="A346" s="5" t="s">
        <v>1306</v>
      </c>
      <c r="B346" s="5" t="s">
        <v>41</v>
      </c>
      <c r="C346" s="31">
        <v>82073.960000000006</v>
      </c>
      <c r="D346" s="31"/>
      <c r="E346" s="31">
        <v>410369.6</v>
      </c>
      <c r="F346" s="31">
        <v>1157042.49</v>
      </c>
      <c r="G346" s="18">
        <v>699.48</v>
      </c>
      <c r="H346" s="18">
        <v>564.74599999999998</v>
      </c>
      <c r="I346" s="18">
        <f t="shared" si="51"/>
        <v>563.79803290829818</v>
      </c>
      <c r="J346" s="5" t="s">
        <v>13</v>
      </c>
      <c r="K346" s="5" t="s">
        <v>11</v>
      </c>
      <c r="L346" s="5">
        <v>84108</v>
      </c>
      <c r="M346" s="6">
        <v>43074</v>
      </c>
      <c r="N346" s="18">
        <f t="shared" si="45"/>
        <v>12.967354756890858</v>
      </c>
      <c r="O346" s="18">
        <v>0</v>
      </c>
      <c r="P346" s="18">
        <v>0</v>
      </c>
      <c r="Q346" s="18">
        <f t="shared" si="44"/>
        <v>155.6082570826903</v>
      </c>
      <c r="R346" s="18">
        <f t="shared" si="48"/>
        <v>155.6082570826903</v>
      </c>
      <c r="S346" s="18">
        <f t="shared" si="49"/>
        <v>155.6082570826903</v>
      </c>
      <c r="T346" s="18">
        <f t="shared" si="46"/>
        <v>64.836773784454294</v>
      </c>
      <c r="U346" s="18">
        <f t="shared" si="47"/>
        <v>531.66154503252517</v>
      </c>
    </row>
    <row r="347" spans="1:21" s="5" customFormat="1" x14ac:dyDescent="0.25">
      <c r="A347" s="5" t="s">
        <v>1307</v>
      </c>
      <c r="B347" s="5" t="s">
        <v>41</v>
      </c>
      <c r="C347" s="31">
        <v>51447.48</v>
      </c>
      <c r="D347" s="31"/>
      <c r="E347" s="31">
        <v>257237.4</v>
      </c>
      <c r="F347" s="31">
        <v>541140</v>
      </c>
      <c r="G347" s="18">
        <v>404.6</v>
      </c>
      <c r="H347" s="18">
        <v>357.92</v>
      </c>
      <c r="I347" s="18">
        <f t="shared" si="51"/>
        <v>353.41297238013016</v>
      </c>
      <c r="J347" s="5" t="s">
        <v>28</v>
      </c>
      <c r="K347" s="5" t="s">
        <v>11</v>
      </c>
      <c r="L347" s="5">
        <v>84081</v>
      </c>
      <c r="M347" s="6">
        <v>43095</v>
      </c>
      <c r="N347" s="18">
        <f t="shared" si="45"/>
        <v>8.1284983647429936</v>
      </c>
      <c r="O347" s="18">
        <v>0</v>
      </c>
      <c r="P347" s="18">
        <v>0</v>
      </c>
      <c r="Q347" s="18">
        <f t="shared" si="44"/>
        <v>97.541980376915916</v>
      </c>
      <c r="R347" s="18">
        <f t="shared" si="48"/>
        <v>97.541980376915916</v>
      </c>
      <c r="S347" s="18">
        <f t="shared" si="49"/>
        <v>97.541980376915916</v>
      </c>
      <c r="T347" s="18">
        <f t="shared" si="46"/>
        <v>40.64249182371497</v>
      </c>
      <c r="U347" s="18">
        <f t="shared" si="47"/>
        <v>333.2684329544627</v>
      </c>
    </row>
    <row r="348" spans="1:21" s="5" customFormat="1" x14ac:dyDescent="0.25">
      <c r="A348" s="5" t="s">
        <v>1030</v>
      </c>
      <c r="B348" s="5" t="s">
        <v>41</v>
      </c>
      <c r="C348" s="31">
        <v>98887.48</v>
      </c>
      <c r="D348" s="31"/>
      <c r="E348" s="31">
        <v>494437.4</v>
      </c>
      <c r="F348" s="31">
        <v>2225000.13</v>
      </c>
      <c r="G348" s="18">
        <v>886.41</v>
      </c>
      <c r="H348" s="18">
        <v>683.49300000000005</v>
      </c>
      <c r="I348" s="18">
        <f t="shared" si="51"/>
        <v>679.29698865679484</v>
      </c>
      <c r="J348" s="5" t="s">
        <v>708</v>
      </c>
      <c r="K348" s="5" t="s">
        <v>82</v>
      </c>
      <c r="L348" s="5">
        <v>84341</v>
      </c>
      <c r="M348" s="6">
        <v>42797</v>
      </c>
      <c r="N348" s="18">
        <f t="shared" si="45"/>
        <v>15.623830739106282</v>
      </c>
      <c r="O348" s="18">
        <v>0</v>
      </c>
      <c r="P348" s="18">
        <f>N348*9</f>
        <v>140.61447665195652</v>
      </c>
      <c r="Q348" s="18">
        <f t="shared" si="44"/>
        <v>187.48596886927538</v>
      </c>
      <c r="R348" s="18">
        <f t="shared" si="48"/>
        <v>187.48596886927538</v>
      </c>
      <c r="S348" s="18">
        <f t="shared" si="49"/>
        <v>187.48596886927538</v>
      </c>
      <c r="T348" s="18">
        <f t="shared" si="46"/>
        <v>78.119153695531409</v>
      </c>
      <c r="U348" s="18">
        <f t="shared" si="47"/>
        <v>781.19153695531418</v>
      </c>
    </row>
    <row r="349" spans="1:21" s="5" customFormat="1" x14ac:dyDescent="0.25">
      <c r="A349" s="5" t="s">
        <v>1308</v>
      </c>
      <c r="B349" s="5" t="s">
        <v>41</v>
      </c>
      <c r="C349" s="31">
        <v>122110.49</v>
      </c>
      <c r="D349" s="31"/>
      <c r="E349" s="31">
        <v>610552.44999999995</v>
      </c>
      <c r="F349" s="31">
        <v>3894611</v>
      </c>
      <c r="G349" s="18">
        <v>1073.52</v>
      </c>
      <c r="H349" s="18">
        <v>838.82500000000005</v>
      </c>
      <c r="I349" s="18">
        <f t="shared" si="51"/>
        <v>838.82497703860645</v>
      </c>
      <c r="J349" s="5" t="s">
        <v>38</v>
      </c>
      <c r="K349" s="5" t="s">
        <v>11</v>
      </c>
      <c r="L349" s="5">
        <v>84096</v>
      </c>
      <c r="M349" s="6">
        <v>43174</v>
      </c>
      <c r="N349" s="18">
        <f t="shared" si="45"/>
        <v>19.292974471887948</v>
      </c>
      <c r="O349" s="18">
        <v>0</v>
      </c>
      <c r="P349" s="18">
        <v>0</v>
      </c>
      <c r="Q349" s="18">
        <f t="shared" si="44"/>
        <v>231.51569366265539</v>
      </c>
      <c r="R349" s="18">
        <f t="shared" si="48"/>
        <v>231.51569366265539</v>
      </c>
      <c r="S349" s="18">
        <f t="shared" si="49"/>
        <v>231.51569366265539</v>
      </c>
      <c r="T349" s="18">
        <f t="shared" si="46"/>
        <v>96.464872359439738</v>
      </c>
      <c r="U349" s="18">
        <f t="shared" si="47"/>
        <v>791.01195334740589</v>
      </c>
    </row>
    <row r="350" spans="1:21" s="5" customFormat="1" x14ac:dyDescent="0.25">
      <c r="A350" s="5" t="s">
        <v>1078</v>
      </c>
      <c r="B350" s="5" t="s">
        <v>41</v>
      </c>
      <c r="C350" s="31">
        <v>20093.91</v>
      </c>
      <c r="D350" s="31"/>
      <c r="E350" s="31">
        <v>100469.55</v>
      </c>
      <c r="F350" s="31">
        <v>376175</v>
      </c>
      <c r="G350" s="18">
        <v>181.78</v>
      </c>
      <c r="H350" s="18">
        <v>138.03299999999999</v>
      </c>
      <c r="I350" s="18">
        <f t="shared" si="51"/>
        <v>138.03296993047709</v>
      </c>
      <c r="J350" s="5" t="s">
        <v>35</v>
      </c>
      <c r="K350" s="5" t="s">
        <v>11</v>
      </c>
      <c r="L350" s="5">
        <v>84070</v>
      </c>
      <c r="M350" s="6">
        <v>42821</v>
      </c>
      <c r="N350" s="18">
        <f t="shared" si="45"/>
        <v>3.174758308400973</v>
      </c>
      <c r="O350" s="18">
        <v>0</v>
      </c>
      <c r="P350" s="18">
        <f>N350*9</f>
        <v>28.572824775608758</v>
      </c>
      <c r="Q350" s="18">
        <f t="shared" si="44"/>
        <v>38.097099700811675</v>
      </c>
      <c r="R350" s="18">
        <f t="shared" si="48"/>
        <v>38.097099700811675</v>
      </c>
      <c r="S350" s="18">
        <f t="shared" si="49"/>
        <v>38.097099700811675</v>
      </c>
      <c r="T350" s="18">
        <f t="shared" si="46"/>
        <v>15.873791542004865</v>
      </c>
      <c r="U350" s="18">
        <f t="shared" si="47"/>
        <v>158.73791542004864</v>
      </c>
    </row>
    <row r="351" spans="1:21" s="5" customFormat="1" x14ac:dyDescent="0.25">
      <c r="A351" s="5" t="s">
        <v>1096</v>
      </c>
      <c r="B351" s="5" t="s">
        <v>41</v>
      </c>
      <c r="C351" s="31">
        <v>21271.599999999999</v>
      </c>
      <c r="D351" s="31"/>
      <c r="E351" s="31">
        <v>106358</v>
      </c>
      <c r="F351" s="31">
        <v>767380</v>
      </c>
      <c r="G351" s="18">
        <v>197.67</v>
      </c>
      <c r="H351" s="18">
        <v>164.595</v>
      </c>
      <c r="I351" s="18">
        <f t="shared" si="51"/>
        <v>146.12298567939922</v>
      </c>
      <c r="J351" s="5" t="s">
        <v>372</v>
      </c>
      <c r="K351" s="5" t="s">
        <v>11</v>
      </c>
      <c r="L351" s="5">
        <v>84119</v>
      </c>
      <c r="M351" s="6">
        <v>42828</v>
      </c>
      <c r="N351" s="18">
        <f t="shared" si="45"/>
        <v>3.3608286706261818</v>
      </c>
      <c r="O351" s="18">
        <v>0</v>
      </c>
      <c r="P351" s="18">
        <f>N351*8</f>
        <v>26.886629365009455</v>
      </c>
      <c r="Q351" s="18">
        <f t="shared" si="44"/>
        <v>40.329944047514182</v>
      </c>
      <c r="R351" s="18">
        <f t="shared" si="48"/>
        <v>40.329944047514182</v>
      </c>
      <c r="S351" s="18">
        <f t="shared" si="49"/>
        <v>40.329944047514182</v>
      </c>
      <c r="T351" s="18">
        <f t="shared" si="46"/>
        <v>16.804143353130911</v>
      </c>
      <c r="U351" s="18">
        <f t="shared" si="47"/>
        <v>164.68060486068291</v>
      </c>
    </row>
    <row r="352" spans="1:21" s="5" customFormat="1" x14ac:dyDescent="0.25">
      <c r="A352" s="5" t="s">
        <v>1309</v>
      </c>
      <c r="B352" s="5" t="s">
        <v>41</v>
      </c>
      <c r="C352" s="31">
        <v>30109.5</v>
      </c>
      <c r="D352" s="31" t="s">
        <v>922</v>
      </c>
      <c r="E352" s="31">
        <v>151209.85</v>
      </c>
      <c r="F352" s="31">
        <v>908635.86</v>
      </c>
      <c r="G352" s="18">
        <v>263.98</v>
      </c>
      <c r="H352" s="18">
        <v>207.744</v>
      </c>
      <c r="I352" s="18">
        <f t="shared" si="51"/>
        <v>207.74398490131543</v>
      </c>
      <c r="J352" s="5" t="s">
        <v>126</v>
      </c>
      <c r="K352" s="5" t="s">
        <v>11</v>
      </c>
      <c r="L352" s="5">
        <v>84020</v>
      </c>
      <c r="M352" s="6">
        <v>42950</v>
      </c>
      <c r="N352" s="18">
        <f t="shared" si="45"/>
        <v>4.7781116527302547</v>
      </c>
      <c r="O352" s="18">
        <v>0</v>
      </c>
      <c r="P352" s="18">
        <f>N352*4</f>
        <v>19.112446610921019</v>
      </c>
      <c r="Q352" s="18">
        <f t="shared" si="44"/>
        <v>57.337339832763057</v>
      </c>
      <c r="R352" s="18">
        <f t="shared" si="48"/>
        <v>57.337339832763057</v>
      </c>
      <c r="S352" s="18">
        <f t="shared" si="49"/>
        <v>57.337339832763057</v>
      </c>
      <c r="T352" s="18">
        <f t="shared" si="46"/>
        <v>23.890558263651272</v>
      </c>
      <c r="U352" s="18">
        <f t="shared" si="47"/>
        <v>215.01502437286149</v>
      </c>
    </row>
    <row r="353" spans="1:21" s="5" customFormat="1" x14ac:dyDescent="0.25">
      <c r="A353" s="5" t="s">
        <v>1310</v>
      </c>
      <c r="B353" s="5" t="s">
        <v>41</v>
      </c>
      <c r="C353" s="31">
        <v>80009.69</v>
      </c>
      <c r="D353" s="31"/>
      <c r="E353" s="31">
        <v>400048.45</v>
      </c>
      <c r="F353" s="31">
        <v>6998475</v>
      </c>
      <c r="G353" s="18">
        <v>696.6</v>
      </c>
      <c r="H353" s="18">
        <v>549.61800000000005</v>
      </c>
      <c r="I353" s="18">
        <f t="shared" si="51"/>
        <v>549.61802525823975</v>
      </c>
      <c r="J353" s="5" t="s">
        <v>13</v>
      </c>
      <c r="K353" s="5" t="s">
        <v>11</v>
      </c>
      <c r="L353" s="5">
        <v>84107</v>
      </c>
      <c r="M353" s="6">
        <v>43118</v>
      </c>
      <c r="N353" s="18">
        <f t="shared" si="45"/>
        <v>12.641214580939515</v>
      </c>
      <c r="O353" s="18">
        <v>0</v>
      </c>
      <c r="P353" s="18">
        <v>0</v>
      </c>
      <c r="Q353" s="18">
        <f t="shared" si="44"/>
        <v>151.69457497127416</v>
      </c>
      <c r="R353" s="18">
        <f t="shared" si="48"/>
        <v>151.69457497127416</v>
      </c>
      <c r="S353" s="18">
        <f t="shared" si="49"/>
        <v>151.69457497127416</v>
      </c>
      <c r="T353" s="18">
        <f t="shared" si="46"/>
        <v>63.206072904697578</v>
      </c>
      <c r="U353" s="18">
        <f t="shared" si="47"/>
        <v>518.28979781852013</v>
      </c>
    </row>
    <row r="354" spans="1:21" s="5" customFormat="1" x14ac:dyDescent="0.25">
      <c r="A354" s="5" t="s">
        <v>1311</v>
      </c>
      <c r="B354" s="5" t="s">
        <v>41</v>
      </c>
      <c r="C354" s="31">
        <v>96539.97</v>
      </c>
      <c r="D354" s="31"/>
      <c r="E354" s="31">
        <v>482699.85</v>
      </c>
      <c r="F354" s="31">
        <v>3084075.53</v>
      </c>
      <c r="G354" s="18">
        <v>869.4</v>
      </c>
      <c r="H354" s="18">
        <v>663.17100000000005</v>
      </c>
      <c r="I354" s="18">
        <f t="shared" si="51"/>
        <v>663.17101928391037</v>
      </c>
      <c r="J354" s="5" t="s">
        <v>13</v>
      </c>
      <c r="K354" s="5" t="s">
        <v>11</v>
      </c>
      <c r="L354" s="5">
        <v>84107</v>
      </c>
      <c r="M354" s="6">
        <v>43119</v>
      </c>
      <c r="N354" s="18">
        <f t="shared" si="45"/>
        <v>15.252933443529939</v>
      </c>
      <c r="O354" s="18">
        <v>0</v>
      </c>
      <c r="P354" s="18">
        <v>0</v>
      </c>
      <c r="Q354" s="18">
        <f t="shared" si="44"/>
        <v>183.03520132235926</v>
      </c>
      <c r="R354" s="18">
        <f t="shared" si="48"/>
        <v>183.03520132235926</v>
      </c>
      <c r="S354" s="18">
        <f t="shared" si="49"/>
        <v>183.03520132235926</v>
      </c>
      <c r="T354" s="18">
        <f t="shared" si="46"/>
        <v>76.264667217649688</v>
      </c>
      <c r="U354" s="18">
        <f t="shared" si="47"/>
        <v>625.37027118472747</v>
      </c>
    </row>
    <row r="355" spans="1:21" s="5" customFormat="1" x14ac:dyDescent="0.25">
      <c r="A355" s="5" t="s">
        <v>1312</v>
      </c>
      <c r="B355" s="5" t="s">
        <v>41</v>
      </c>
      <c r="C355" s="31">
        <v>16651.25</v>
      </c>
      <c r="D355" s="31"/>
      <c r="E355" s="31">
        <v>83256.25</v>
      </c>
      <c r="F355" s="31">
        <v>366880</v>
      </c>
      <c r="G355" s="18">
        <v>130.56</v>
      </c>
      <c r="H355" s="18">
        <v>115.74</v>
      </c>
      <c r="I355" s="18">
        <f t="shared" si="51"/>
        <v>114.38398452838979</v>
      </c>
      <c r="J355" s="5" t="s">
        <v>13</v>
      </c>
      <c r="K355" s="5" t="s">
        <v>11</v>
      </c>
      <c r="L355" s="5">
        <v>84104</v>
      </c>
      <c r="M355" s="6">
        <v>43224</v>
      </c>
      <c r="N355" s="18">
        <f t="shared" si="45"/>
        <v>2.6308316441529649</v>
      </c>
      <c r="O355" s="18">
        <v>0</v>
      </c>
      <c r="P355" s="18">
        <v>0</v>
      </c>
      <c r="Q355" s="18">
        <f t="shared" si="44"/>
        <v>31.56997972983558</v>
      </c>
      <c r="R355" s="18">
        <f t="shared" si="48"/>
        <v>31.56997972983558</v>
      </c>
      <c r="S355" s="18">
        <f t="shared" si="49"/>
        <v>31.56997972983558</v>
      </c>
      <c r="T355" s="18">
        <f t="shared" si="46"/>
        <v>13.154158220764824</v>
      </c>
      <c r="U355" s="18">
        <f t="shared" si="47"/>
        <v>107.86409741027157</v>
      </c>
    </row>
    <row r="356" spans="1:21" s="5" customFormat="1" x14ac:dyDescent="0.25">
      <c r="A356" s="5" t="s">
        <v>1313</v>
      </c>
      <c r="B356" s="5" t="s">
        <v>41</v>
      </c>
      <c r="C356" s="31">
        <v>13328.83</v>
      </c>
      <c r="D356" s="31"/>
      <c r="E356" s="31">
        <v>66644.149999999994</v>
      </c>
      <c r="F356" s="31">
        <v>382239</v>
      </c>
      <c r="G356" s="18">
        <v>115.01</v>
      </c>
      <c r="H356" s="18">
        <v>91.561000000000007</v>
      </c>
      <c r="I356" s="18">
        <f t="shared" si="51"/>
        <v>91.560974971941292</v>
      </c>
      <c r="J356" s="5" t="s">
        <v>708</v>
      </c>
      <c r="K356" s="5" t="s">
        <v>82</v>
      </c>
      <c r="L356" s="5">
        <v>84341</v>
      </c>
      <c r="M356" s="6">
        <v>43143</v>
      </c>
      <c r="N356" s="18">
        <f t="shared" si="45"/>
        <v>2.1059024243546496</v>
      </c>
      <c r="O356" s="18">
        <v>0</v>
      </c>
      <c r="P356" s="18">
        <v>0</v>
      </c>
      <c r="Q356" s="18">
        <f t="shared" si="44"/>
        <v>25.270829092255795</v>
      </c>
      <c r="R356" s="18">
        <f t="shared" si="48"/>
        <v>25.270829092255795</v>
      </c>
      <c r="S356" s="18">
        <f t="shared" si="49"/>
        <v>25.270829092255795</v>
      </c>
      <c r="T356" s="18">
        <f t="shared" si="46"/>
        <v>10.529512121773248</v>
      </c>
      <c r="U356" s="18">
        <f t="shared" si="47"/>
        <v>86.341999398540636</v>
      </c>
    </row>
    <row r="357" spans="1:21" s="5" customFormat="1" x14ac:dyDescent="0.25">
      <c r="A357" s="5" t="s">
        <v>1314</v>
      </c>
      <c r="B357" s="5" t="s">
        <v>41</v>
      </c>
      <c r="C357" s="31">
        <v>12449.13</v>
      </c>
      <c r="D357" s="31"/>
      <c r="E357" s="31">
        <v>62245.65</v>
      </c>
      <c r="F357" s="31">
        <v>354439</v>
      </c>
      <c r="G357" s="18">
        <v>109.43</v>
      </c>
      <c r="H357" s="18">
        <v>87.22</v>
      </c>
      <c r="I357" s="18">
        <f t="shared" si="51"/>
        <v>85.517969720706446</v>
      </c>
      <c r="J357" s="5" t="s">
        <v>247</v>
      </c>
      <c r="K357" s="5" t="s">
        <v>11</v>
      </c>
      <c r="L357" s="5">
        <v>84047</v>
      </c>
      <c r="M357" s="6">
        <v>43147</v>
      </c>
      <c r="N357" s="18">
        <f t="shared" si="45"/>
        <v>1.9669133035762483</v>
      </c>
      <c r="O357" s="18">
        <v>0</v>
      </c>
      <c r="P357" s="18">
        <v>0</v>
      </c>
      <c r="Q357" s="18">
        <f t="shared" si="44"/>
        <v>23.602959642914978</v>
      </c>
      <c r="R357" s="18">
        <f t="shared" si="48"/>
        <v>23.602959642914978</v>
      </c>
      <c r="S357" s="18">
        <f t="shared" si="49"/>
        <v>23.602959642914978</v>
      </c>
      <c r="T357" s="18">
        <f t="shared" si="46"/>
        <v>9.8345665178812407</v>
      </c>
      <c r="U357" s="18">
        <f t="shared" si="47"/>
        <v>80.643445446626174</v>
      </c>
    </row>
    <row r="358" spans="1:21" s="5" customFormat="1" x14ac:dyDescent="0.25">
      <c r="A358" s="5" t="s">
        <v>1227</v>
      </c>
      <c r="B358" s="5" t="s">
        <v>41</v>
      </c>
      <c r="C358" s="31">
        <v>15415.92</v>
      </c>
      <c r="D358" s="31"/>
      <c r="E358" s="31">
        <v>77079.600000000006</v>
      </c>
      <c r="F358" s="31">
        <v>428968</v>
      </c>
      <c r="G358" s="18">
        <v>133.66499999999999</v>
      </c>
      <c r="H358" s="18">
        <v>105.898</v>
      </c>
      <c r="I358" s="18">
        <f t="shared" si="51"/>
        <v>105.89801695193422</v>
      </c>
      <c r="J358" s="5" t="s">
        <v>609</v>
      </c>
      <c r="K358" s="5" t="s">
        <v>66</v>
      </c>
      <c r="L358" s="5">
        <v>84015</v>
      </c>
      <c r="M358" s="6">
        <v>42821</v>
      </c>
      <c r="N358" s="18">
        <f t="shared" si="45"/>
        <v>2.4356543898944869</v>
      </c>
      <c r="O358" s="18">
        <v>0</v>
      </c>
      <c r="P358" s="18">
        <f>N358*9</f>
        <v>21.920889509050383</v>
      </c>
      <c r="Q358" s="18">
        <f t="shared" si="44"/>
        <v>29.227852678733843</v>
      </c>
      <c r="R358" s="18">
        <f t="shared" si="48"/>
        <v>29.227852678733843</v>
      </c>
      <c r="S358" s="18">
        <f t="shared" si="49"/>
        <v>29.227852678733843</v>
      </c>
      <c r="T358" s="18">
        <f t="shared" si="46"/>
        <v>12.178271949472435</v>
      </c>
      <c r="U358" s="18">
        <f t="shared" si="47"/>
        <v>121.78271949472433</v>
      </c>
    </row>
    <row r="359" spans="1:21" s="5" customFormat="1" x14ac:dyDescent="0.25">
      <c r="A359" s="5" t="s">
        <v>1315</v>
      </c>
      <c r="B359" s="5" t="s">
        <v>41</v>
      </c>
      <c r="C359" s="31">
        <v>9128.0300000000007</v>
      </c>
      <c r="D359" s="31"/>
      <c r="E359" s="31">
        <v>45640.15</v>
      </c>
      <c r="F359" s="31">
        <v>243540</v>
      </c>
      <c r="G359" s="18">
        <v>95.4</v>
      </c>
      <c r="H359" s="18">
        <v>68.299000000000007</v>
      </c>
      <c r="I359" s="18">
        <f t="shared" si="51"/>
        <v>62.704027763361786</v>
      </c>
      <c r="J359" s="5" t="s">
        <v>614</v>
      </c>
      <c r="K359" s="5" t="s">
        <v>51</v>
      </c>
      <c r="L359" s="5">
        <v>84405</v>
      </c>
      <c r="M359" s="6">
        <v>43111</v>
      </c>
      <c r="N359" s="18">
        <f t="shared" si="45"/>
        <v>1.4421926385573212</v>
      </c>
      <c r="O359" s="18">
        <v>0</v>
      </c>
      <c r="P359" s="18">
        <v>0</v>
      </c>
      <c r="Q359" s="18">
        <f t="shared" si="44"/>
        <v>17.306311662687854</v>
      </c>
      <c r="R359" s="18">
        <f t="shared" si="48"/>
        <v>17.306311662687854</v>
      </c>
      <c r="S359" s="18">
        <f t="shared" si="49"/>
        <v>17.306311662687854</v>
      </c>
      <c r="T359" s="18">
        <f t="shared" si="46"/>
        <v>7.2109631927866058</v>
      </c>
      <c r="U359" s="18">
        <f t="shared" si="47"/>
        <v>59.129898180850169</v>
      </c>
    </row>
    <row r="360" spans="1:21" s="5" customFormat="1" x14ac:dyDescent="0.25">
      <c r="A360" s="5" t="s">
        <v>1316</v>
      </c>
      <c r="B360" s="5" t="s">
        <v>41</v>
      </c>
      <c r="C360" s="31">
        <v>33628.15</v>
      </c>
      <c r="D360" s="31"/>
      <c r="E360" s="31">
        <v>168140.75</v>
      </c>
      <c r="F360" s="31">
        <v>1331740.93</v>
      </c>
      <c r="G360" s="18">
        <v>294.57</v>
      </c>
      <c r="H360" s="18">
        <v>231.005</v>
      </c>
      <c r="I360" s="18">
        <f t="shared" si="51"/>
        <v>231.0049869720514</v>
      </c>
      <c r="J360" s="5" t="s">
        <v>126</v>
      </c>
      <c r="K360" s="5" t="s">
        <v>11</v>
      </c>
      <c r="L360" s="5">
        <v>84020</v>
      </c>
      <c r="M360" s="6">
        <v>42969</v>
      </c>
      <c r="N360" s="18">
        <f t="shared" si="45"/>
        <v>5.3131147003571817</v>
      </c>
      <c r="O360" s="18">
        <v>0</v>
      </c>
      <c r="P360" s="18">
        <f>N360*4</f>
        <v>21.252458801428727</v>
      </c>
      <c r="Q360" s="18">
        <f t="shared" si="44"/>
        <v>63.757376404286177</v>
      </c>
      <c r="R360" s="18">
        <f t="shared" si="48"/>
        <v>63.757376404286177</v>
      </c>
      <c r="S360" s="18">
        <f t="shared" si="49"/>
        <v>63.757376404286177</v>
      </c>
      <c r="T360" s="18">
        <f t="shared" si="46"/>
        <v>26.565573501785909</v>
      </c>
      <c r="U360" s="18">
        <f t="shared" si="47"/>
        <v>239.09016151607315</v>
      </c>
    </row>
    <row r="361" spans="1:21" s="5" customFormat="1" x14ac:dyDescent="0.25">
      <c r="A361" s="5" t="s">
        <v>1317</v>
      </c>
      <c r="B361" s="5" t="s">
        <v>41</v>
      </c>
      <c r="C361" s="31">
        <v>19268.810000000001</v>
      </c>
      <c r="D361" s="31"/>
      <c r="E361" s="31">
        <v>96344.05</v>
      </c>
      <c r="F361" s="31">
        <v>470530.53</v>
      </c>
      <c r="G361" s="18">
        <v>167.76</v>
      </c>
      <c r="H361" s="18">
        <v>132.36500000000001</v>
      </c>
      <c r="I361" s="18">
        <f t="shared" si="51"/>
        <v>132.36503355126385</v>
      </c>
      <c r="J361" s="5" t="s">
        <v>1081</v>
      </c>
      <c r="K361" s="5" t="s">
        <v>51</v>
      </c>
      <c r="L361" s="5">
        <v>84403</v>
      </c>
      <c r="M361" s="6">
        <v>42964</v>
      </c>
      <c r="N361" s="18">
        <f t="shared" si="45"/>
        <v>3.0443957716790684</v>
      </c>
      <c r="O361" s="18">
        <v>0</v>
      </c>
      <c r="P361" s="18">
        <f>N361*4</f>
        <v>12.177583086716274</v>
      </c>
      <c r="Q361" s="18">
        <f t="shared" si="44"/>
        <v>36.532749260148819</v>
      </c>
      <c r="R361" s="18">
        <f t="shared" si="48"/>
        <v>36.532749260148819</v>
      </c>
      <c r="S361" s="18">
        <f t="shared" si="49"/>
        <v>36.532749260148819</v>
      </c>
      <c r="T361" s="18">
        <f t="shared" si="46"/>
        <v>15.221978858395342</v>
      </c>
      <c r="U361" s="18">
        <f t="shared" si="47"/>
        <v>136.99780972555808</v>
      </c>
    </row>
    <row r="362" spans="1:21" s="5" customFormat="1" x14ac:dyDescent="0.25">
      <c r="A362" s="5" t="s">
        <v>1318</v>
      </c>
      <c r="B362" s="5" t="s">
        <v>41</v>
      </c>
      <c r="C362" s="31">
        <v>116836.37</v>
      </c>
      <c r="D362" s="31"/>
      <c r="E362" s="31">
        <v>584181.85</v>
      </c>
      <c r="F362" s="31">
        <v>1720750</v>
      </c>
      <c r="G362" s="18">
        <v>985.32</v>
      </c>
      <c r="H362" s="18">
        <v>802.59500000000003</v>
      </c>
      <c r="I362" s="18">
        <f t="shared" si="51"/>
        <v>802.59497265569996</v>
      </c>
      <c r="J362" s="5" t="s">
        <v>28</v>
      </c>
      <c r="K362" s="5" t="s">
        <v>11</v>
      </c>
      <c r="L362" s="5">
        <v>84081</v>
      </c>
      <c r="M362" s="6">
        <v>42969</v>
      </c>
      <c r="N362" s="18">
        <f t="shared" si="45"/>
        <v>18.459684371081099</v>
      </c>
      <c r="O362" s="18">
        <v>0</v>
      </c>
      <c r="P362" s="18">
        <f>N362*4</f>
        <v>73.838737484324398</v>
      </c>
      <c r="Q362" s="18">
        <f t="shared" si="44"/>
        <v>221.51621245297321</v>
      </c>
      <c r="R362" s="18">
        <f t="shared" si="48"/>
        <v>221.51621245297321</v>
      </c>
      <c r="S362" s="18">
        <f t="shared" si="49"/>
        <v>221.51621245297321</v>
      </c>
      <c r="T362" s="18">
        <f t="shared" si="46"/>
        <v>92.298421855405493</v>
      </c>
      <c r="U362" s="18">
        <f t="shared" si="47"/>
        <v>830.6857966986496</v>
      </c>
    </row>
    <row r="363" spans="1:21" s="5" customFormat="1" x14ac:dyDescent="0.25">
      <c r="A363" s="5" t="s">
        <v>1319</v>
      </c>
      <c r="B363" s="5" t="s">
        <v>41</v>
      </c>
      <c r="C363" s="31">
        <v>19906.419999999998</v>
      </c>
      <c r="D363" s="31"/>
      <c r="E363" s="31">
        <v>99532.1</v>
      </c>
      <c r="F363" s="31">
        <v>319886</v>
      </c>
      <c r="G363" s="18">
        <v>171.6</v>
      </c>
      <c r="H363" s="18">
        <v>136.745</v>
      </c>
      <c r="I363" s="18">
        <f t="shared" si="51"/>
        <v>136.74502738807172</v>
      </c>
      <c r="J363" s="5" t="s">
        <v>189</v>
      </c>
      <c r="K363" s="5" t="s">
        <v>66</v>
      </c>
      <c r="L363" s="5">
        <v>84014</v>
      </c>
      <c r="M363" s="6">
        <v>43147</v>
      </c>
      <c r="N363" s="18">
        <f t="shared" si="45"/>
        <v>3.1451356299256497</v>
      </c>
      <c r="O363" s="18">
        <v>0</v>
      </c>
      <c r="P363" s="18">
        <v>0</v>
      </c>
      <c r="Q363" s="18">
        <f t="shared" si="44"/>
        <v>37.741627559107798</v>
      </c>
      <c r="R363" s="18">
        <f t="shared" si="48"/>
        <v>37.741627559107798</v>
      </c>
      <c r="S363" s="18">
        <f t="shared" si="49"/>
        <v>37.741627559107798</v>
      </c>
      <c r="T363" s="18">
        <f t="shared" si="46"/>
        <v>15.725678149628248</v>
      </c>
      <c r="U363" s="38">
        <f t="shared" si="47"/>
        <v>128.95056082695163</v>
      </c>
    </row>
    <row r="364" spans="1:21" x14ac:dyDescent="0.25">
      <c r="O364" s="18">
        <f>SUM(O2:O363)</f>
        <v>40.52664399999999</v>
      </c>
      <c r="P364" s="18">
        <f t="shared" ref="P364:T364" si="52">SUM(P2:P363)</f>
        <v>1068.168826049721</v>
      </c>
      <c r="Q364" s="18">
        <f t="shared" si="52"/>
        <v>3109.9379668627184</v>
      </c>
      <c r="R364" s="18">
        <f t="shared" si="52"/>
        <v>3116.7052108627186</v>
      </c>
      <c r="S364" s="18">
        <f>SUM(S2:S363)</f>
        <v>3116.7052108627186</v>
      </c>
      <c r="T364" s="18">
        <f t="shared" si="52"/>
        <v>1298.6271711927991</v>
      </c>
      <c r="U364" s="18">
        <f>SUM(U2:U363)</f>
        <v>11750.671029830677</v>
      </c>
    </row>
  </sheetData>
  <sortState ref="A2:AE364">
    <sortCondition ref="B2:B364"/>
    <sortCondition ref="A2:A364"/>
  </sortState>
  <pageMargins left="0.7" right="0.7" top="0.75" bottom="0.75" header="0.3" footer="0.3"/>
  <pageSetup scale="46" fitToHeight="0" orientation="landscape" r:id="rId1"/>
  <headerFooter>
    <oddHeader>&amp;CUtah Solar Incentive Program 2020 Annual Report: Attachment A- System Specific Information
2016 Completed Projects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2" sqref="J2"/>
    </sheetView>
  </sheetViews>
  <sheetFormatPr defaultRowHeight="15" x14ac:dyDescent="0.25"/>
  <cols>
    <col min="3" max="7" width="10.5703125" bestFit="1" customWidth="1"/>
    <col min="8" max="8" width="10.5703125" style="5" customWidth="1"/>
    <col min="9" max="9" width="16.5703125" customWidth="1"/>
    <col min="10" max="10" width="10.5703125" bestFit="1" customWidth="1"/>
  </cols>
  <sheetData>
    <row r="1" spans="1:10" x14ac:dyDescent="0.25">
      <c r="A1" s="41"/>
      <c r="B1" s="41" t="s">
        <v>1407</v>
      </c>
      <c r="C1" s="41">
        <v>2015</v>
      </c>
      <c r="D1" s="41">
        <v>2016</v>
      </c>
      <c r="E1" s="41">
        <v>2017</v>
      </c>
      <c r="F1" s="41">
        <v>2018</v>
      </c>
      <c r="G1" s="41">
        <v>2019</v>
      </c>
      <c r="H1" s="41">
        <v>2020</v>
      </c>
      <c r="I1" s="41" t="s">
        <v>1413</v>
      </c>
      <c r="J1" s="41" t="s">
        <v>1412</v>
      </c>
    </row>
    <row r="2" spans="1:10" x14ac:dyDescent="0.25">
      <c r="A2" t="s">
        <v>1408</v>
      </c>
      <c r="B2" s="39">
        <f>'2013 Completed Projects'!O237</f>
        <v>758.8429174085926</v>
      </c>
      <c r="C2" s="40">
        <f>'2013 Completed Projects'!P237</f>
        <v>1081.7746790470587</v>
      </c>
      <c r="D2" s="40">
        <f>'2013 Completed Projects'!Q237</f>
        <v>1240.0136471484232</v>
      </c>
      <c r="E2" s="40">
        <f>'2013 Completed Projects'!R237</f>
        <v>1240.0136471484232</v>
      </c>
      <c r="F2" s="40">
        <f>'2013 Completed Projects'!S237</f>
        <v>1240.0136471484232</v>
      </c>
      <c r="G2" s="40">
        <f>'2013 Completed Projects'!T237</f>
        <v>1240.0136471484232</v>
      </c>
      <c r="H2" s="40">
        <v>1240.0136471484232</v>
      </c>
      <c r="I2" s="42">
        <f>'2013 Completed Projects'!V237</f>
        <v>516.67235297850982</v>
      </c>
      <c r="J2" s="40">
        <f>SUM(B2:I2)</f>
        <v>8557.3581851762756</v>
      </c>
    </row>
    <row r="3" spans="1:10" x14ac:dyDescent="0.25">
      <c r="A3" t="s">
        <v>1409</v>
      </c>
      <c r="B3" s="40">
        <f>'2014 Completed Projects'!O243</f>
        <v>70.128748024373365</v>
      </c>
      <c r="C3" s="40">
        <f>'2014 Completed Projects'!P243</f>
        <v>647.324585740148</v>
      </c>
      <c r="D3" s="40">
        <f>'2014 Completed Projects'!Q243</f>
        <v>1315.823304929392</v>
      </c>
      <c r="E3" s="40">
        <f>'2014 Completed Projects'!R243</f>
        <v>1584.4072483259285</v>
      </c>
      <c r="F3" s="40">
        <f>'2014 Completed Projects'!S243</f>
        <v>1584.4072483259285</v>
      </c>
      <c r="G3" s="40">
        <f>'2014 Completed Projects'!T243</f>
        <v>1584.4072483259285</v>
      </c>
      <c r="H3" s="40">
        <v>1584.4072483259285</v>
      </c>
      <c r="I3" s="42">
        <f>'2014 Completed Projects'!V243</f>
        <v>660.16968680247044</v>
      </c>
      <c r="J3" s="40">
        <f t="shared" ref="J3:J6" si="0">SUM(B3:I3)</f>
        <v>9031.0753188000981</v>
      </c>
    </row>
    <row r="4" spans="1:10" x14ac:dyDescent="0.25">
      <c r="A4" t="s">
        <v>1410</v>
      </c>
      <c r="B4" s="40">
        <v>0</v>
      </c>
      <c r="C4" s="40">
        <f>'2015 Completed Projects'!O371</f>
        <v>96.794441999999975</v>
      </c>
      <c r="D4" s="40">
        <f>'2015 Completed Projects'!P371</f>
        <v>1481.3034767579943</v>
      </c>
      <c r="E4" s="40">
        <f>'2015 Completed Projects'!Q371</f>
        <v>2307.2546877096329</v>
      </c>
      <c r="F4" s="40">
        <f>'2015 Completed Projects'!R371</f>
        <v>2396.107838442098</v>
      </c>
      <c r="G4" s="40">
        <f>'2015 Completed Projects'!S371</f>
        <v>2396.107838442098</v>
      </c>
      <c r="H4" s="40">
        <v>2396.107838442098</v>
      </c>
      <c r="I4" s="42">
        <f>'2015 Completed Projects'!U371</f>
        <v>998.37826601754</v>
      </c>
      <c r="J4" s="40">
        <f t="shared" si="0"/>
        <v>12072.05438781146</v>
      </c>
    </row>
    <row r="5" spans="1:10" x14ac:dyDescent="0.25">
      <c r="A5" s="43" t="s">
        <v>1411</v>
      </c>
      <c r="B5" s="44">
        <v>0</v>
      </c>
      <c r="C5" s="44">
        <v>0</v>
      </c>
      <c r="D5" s="44">
        <f>'2016 Completed Projects'!O364</f>
        <v>40.52664399999999</v>
      </c>
      <c r="E5" s="44">
        <f>'2016 Completed Projects'!P364</f>
        <v>1068.168826049721</v>
      </c>
      <c r="F5" s="44">
        <f>'2016 Completed Projects'!Q364</f>
        <v>3109.9379668627184</v>
      </c>
      <c r="G5" s="44">
        <f>'2016 Completed Projects'!R364</f>
        <v>3116.7052108627186</v>
      </c>
      <c r="H5" s="44">
        <v>3116.7052108627186</v>
      </c>
      <c r="I5" s="45">
        <f>'2016 Completed Projects'!T364</f>
        <v>1298.6271711927991</v>
      </c>
      <c r="J5" s="44">
        <f t="shared" si="0"/>
        <v>11750.671029830675</v>
      </c>
    </row>
    <row r="6" spans="1:10" x14ac:dyDescent="0.25">
      <c r="A6" t="s">
        <v>1412</v>
      </c>
      <c r="B6" s="40">
        <f>SUM(B2:B5)</f>
        <v>828.97166543296601</v>
      </c>
      <c r="C6" s="40">
        <f t="shared" ref="C6:I6" si="1">SUM(C2:C5)</f>
        <v>1825.8937067872066</v>
      </c>
      <c r="D6" s="40">
        <f t="shared" si="1"/>
        <v>4077.6670728358094</v>
      </c>
      <c r="E6" s="40">
        <f t="shared" si="1"/>
        <v>6199.8444092337058</v>
      </c>
      <c r="F6" s="40">
        <f t="shared" si="1"/>
        <v>8330.4667007791686</v>
      </c>
      <c r="G6" s="40">
        <f t="shared" si="1"/>
        <v>8337.2339447791674</v>
      </c>
      <c r="H6" s="40">
        <v>8337.2339447791674</v>
      </c>
      <c r="I6" s="42">
        <f t="shared" si="1"/>
        <v>3473.8474769913191</v>
      </c>
      <c r="J6" s="40">
        <f t="shared" si="0"/>
        <v>41411.158921618509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2013 Completed Projects</vt:lpstr>
      <vt:lpstr>2014 Completed Projects</vt:lpstr>
      <vt:lpstr>2015 Completed Projects</vt:lpstr>
      <vt:lpstr>2016 Completed Projects</vt:lpstr>
      <vt:lpstr>Sheet1</vt:lpstr>
      <vt:lpstr>'2013 Completed Projects'!Print_Titles</vt:lpstr>
      <vt:lpstr>'2014 Completed Projects'!Print_Titles</vt:lpstr>
      <vt:lpstr>'2015 Completed Projects'!Print_Titles</vt:lpstr>
      <vt:lpstr>'2016 Completed Projects'!Print_Titles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Erik (Customer Generation)</dc:creator>
  <cp:lastModifiedBy>Fred Nass</cp:lastModifiedBy>
  <cp:lastPrinted>2021-06-01T17:36:44Z</cp:lastPrinted>
  <dcterms:created xsi:type="dcterms:W3CDTF">2014-05-26T17:41:06Z</dcterms:created>
  <dcterms:modified xsi:type="dcterms:W3CDTF">2021-06-02T13:38:01Z</dcterms:modified>
</cp:coreProperties>
</file>